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988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<sst xmlns="http://schemas.openxmlformats.org/spreadsheetml/2006/main" count="108" uniqueCount="95">
  <si>
    <t xml:space="preserve">Наименование показателя   </t>
  </si>
  <si>
    <t>Всего</t>
  </si>
  <si>
    <t xml:space="preserve">В том числе           </t>
  </si>
  <si>
    <t>по лицевым счетам,</t>
  </si>
  <si>
    <t>открытым в органах,</t>
  </si>
  <si>
    <t xml:space="preserve">осуществляющих   </t>
  </si>
  <si>
    <t xml:space="preserve">ведение лицевых   </t>
  </si>
  <si>
    <t xml:space="preserve">счетов учреждений  </t>
  </si>
  <si>
    <t>по счетам,</t>
  </si>
  <si>
    <t>открытым в</t>
  </si>
  <si>
    <t xml:space="preserve">кредитных  </t>
  </si>
  <si>
    <t>организациях</t>
  </si>
  <si>
    <t xml:space="preserve">Поступления, всего:          </t>
  </si>
  <si>
    <t xml:space="preserve">в том числе                  </t>
  </si>
  <si>
    <t>Справочно:  объем   публичных</t>
  </si>
  <si>
    <t xml:space="preserve">обязательств, всего          </t>
  </si>
  <si>
    <t>Планируемый остаток средств на конец планируемого года</t>
  </si>
  <si>
    <t>из них:</t>
  </si>
  <si>
    <t>Д.сад №3</t>
  </si>
  <si>
    <t xml:space="preserve">Остаток средств          </t>
  </si>
  <si>
    <t>Услуги связи                                     221</t>
  </si>
  <si>
    <t>Транспортные услуги                      222</t>
  </si>
  <si>
    <t>Коммунальные услуги                     223</t>
  </si>
  <si>
    <t>Начисления  на выплаты по оплате труда                                                  213</t>
  </si>
  <si>
    <t>Прочие выплаты                              212</t>
  </si>
  <si>
    <t>Работы , услуги по содержанию              имущесва                                          225</t>
  </si>
  <si>
    <t>Прочие работы, услуги                    226</t>
  </si>
  <si>
    <t>Прочие расходы                               290</t>
  </si>
  <si>
    <t xml:space="preserve">Увеличение стоимости материальных запасов                                              340 </t>
  </si>
  <si>
    <t>Милославская</t>
  </si>
  <si>
    <t>Спасская</t>
  </si>
  <si>
    <t>Змеевская</t>
  </si>
  <si>
    <t>Горняцкая</t>
  </si>
  <si>
    <t>Мураевинская</t>
  </si>
  <si>
    <t>ИТОГО</t>
  </si>
  <si>
    <t>Чернавская</t>
  </si>
  <si>
    <t>Богородицкая</t>
  </si>
  <si>
    <t>Потаповская</t>
  </si>
  <si>
    <t>Боршевская</t>
  </si>
  <si>
    <t>Бугровская</t>
  </si>
  <si>
    <t>Кочуровская</t>
  </si>
  <si>
    <t>Архангельская</t>
  </si>
  <si>
    <t>Воейковская</t>
  </si>
  <si>
    <t xml:space="preserve">Центральная </t>
  </si>
  <si>
    <t>Больше- Подовеченская</t>
  </si>
  <si>
    <t>Павловская</t>
  </si>
  <si>
    <t>Липяговская</t>
  </si>
  <si>
    <t>Октябрьская</t>
  </si>
  <si>
    <t>Центральная вечерняя</t>
  </si>
  <si>
    <t>Д. сад №1</t>
  </si>
  <si>
    <t>Д.сад №2</t>
  </si>
  <si>
    <t>Увеличение стоимости основных средств                                                                                                            310</t>
  </si>
  <si>
    <t>должна</t>
  </si>
  <si>
    <t>крыша</t>
  </si>
  <si>
    <t>добавл</t>
  </si>
  <si>
    <t>Заработная плата                             211</t>
  </si>
  <si>
    <t>Поступления от иной приносящий доход деятельности                      130</t>
  </si>
  <si>
    <t>3.1</t>
  </si>
  <si>
    <t>2.1</t>
  </si>
  <si>
    <t>2.2</t>
  </si>
  <si>
    <t>Целевые субсидии                         180</t>
  </si>
  <si>
    <t>Субсидии на выполнение муниципального задания             180</t>
  </si>
  <si>
    <t>3.2</t>
  </si>
  <si>
    <t>зарплата</t>
  </si>
  <si>
    <t>Расходование целевых субсидий</t>
  </si>
  <si>
    <t xml:space="preserve">Выплаты, всего:                              </t>
  </si>
  <si>
    <t xml:space="preserve">Оплата труда  и начисления на выплаты по оплате труда               </t>
  </si>
  <si>
    <t xml:space="preserve">Оплата  работ, услуг, всего             </t>
  </si>
  <si>
    <t xml:space="preserve">Поступление нефинансовых активов, всего:                                                 </t>
  </si>
  <si>
    <t>3.3</t>
  </si>
  <si>
    <t>3.4</t>
  </si>
  <si>
    <t>было---</t>
  </si>
  <si>
    <t>ремонт добав</t>
  </si>
  <si>
    <t xml:space="preserve">в том числе    от иной деятельности              </t>
  </si>
  <si>
    <t>2.3</t>
  </si>
  <si>
    <t>итог</t>
  </si>
  <si>
    <t>местн</t>
  </si>
  <si>
    <t>обл</t>
  </si>
  <si>
    <t xml:space="preserve">Гл.Бухгалтер                                               </t>
  </si>
  <si>
    <t>NN</t>
  </si>
  <si>
    <t xml:space="preserve">пп </t>
  </si>
  <si>
    <t>В.М.Ермакова</t>
  </si>
  <si>
    <t>мб</t>
  </si>
  <si>
    <t>об</t>
  </si>
  <si>
    <t>пр.дет.</t>
  </si>
  <si>
    <r>
      <t xml:space="preserve">Безопасность образовательных организаций на 2014-2016годы </t>
    </r>
    <r>
      <rPr>
        <i/>
        <sz val="9"/>
        <rFont val="Arial Cyr"/>
        <family val="0"/>
      </rPr>
      <t>374003</t>
    </r>
    <r>
      <rPr>
        <b/>
        <i/>
        <sz val="9"/>
        <rFont val="Arial Cyr"/>
        <family val="0"/>
      </rPr>
      <t>:</t>
    </r>
  </si>
  <si>
    <r>
      <t xml:space="preserve">Работы , услуги по содержанию              имущесва    </t>
    </r>
    <r>
      <rPr>
        <b/>
        <sz val="9"/>
        <rFont val="Arial Cyr"/>
        <family val="0"/>
      </rPr>
      <t>225</t>
    </r>
  </si>
  <si>
    <r>
      <t xml:space="preserve">Прочие работы, услуги     </t>
    </r>
    <r>
      <rPr>
        <b/>
        <sz val="9"/>
        <rFont val="Arial Cyr"/>
        <family val="0"/>
      </rPr>
      <t>226</t>
    </r>
  </si>
  <si>
    <r>
      <t xml:space="preserve">Увеличение стоимости материальных запасов  340 </t>
    </r>
    <r>
      <rPr>
        <i/>
        <sz val="9"/>
        <rFont val="Arial Cyr"/>
        <family val="0"/>
      </rPr>
      <t xml:space="preserve">  (организация и обеспечение отдыха  и оздоровления детей    374001)                                              </t>
    </r>
  </si>
  <si>
    <r>
      <t xml:space="preserve">Увеличение стоимости материальных запасов    340   </t>
    </r>
    <r>
      <rPr>
        <i/>
        <sz val="9"/>
        <rFont val="Arial Cyr"/>
        <family val="0"/>
      </rPr>
      <t xml:space="preserve">(подпрограмма "Укрепление здоровья школьников на 2014-2016 годы" 374002)                     </t>
    </r>
  </si>
  <si>
    <t>340+</t>
  </si>
  <si>
    <t>ост01.01.16</t>
  </si>
  <si>
    <t xml:space="preserve"> об.16</t>
  </si>
  <si>
    <t>мб16</t>
  </si>
  <si>
    <t>8. Показатели по поступлениям и выплатам учреждения 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</si>
</sst>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#,##0.00&quot;р.&quot;"/>
    <numFmt numFmtId="173" formatCode="0.00_ ;\-0.00\ 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i/>
      <sz val="9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i/>
      <sz val="9"/>
      <name val="Times New Roman"/>
      <family val="1"/>
    </font>
    <font>
      <sz val="9"/>
      <name val="Courier New"/>
      <family val="3"/>
    </font>
    <font>
      <b/>
      <i/>
      <sz val="9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10" xfId="0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9" fontId="11" fillId="0" borderId="1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1"/>
    </xf>
    <xf numFmtId="0" fontId="1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1" fontId="0" fillId="0" borderId="12" xfId="0" applyNumberFormat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35" borderId="22" xfId="0" applyFill="1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1" fontId="0" fillId="36" borderId="0" xfId="0" applyNumberFormat="1" applyFill="1" applyAlignment="1">
      <alignment/>
    </xf>
    <xf numFmtId="1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2" fontId="7" fillId="0" borderId="27" xfId="0" applyNumberFormat="1" applyFont="1" applyBorder="1" applyAlignment="1">
      <alignment horizontal="center" vertical="top" wrapText="1"/>
    </xf>
    <xf numFmtId="2" fontId="11" fillId="0" borderId="27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6" fontId="7" fillId="0" borderId="11" xfId="0" applyNumberFormat="1" applyFont="1" applyBorder="1" applyAlignment="1">
      <alignment vertical="top" wrapText="1"/>
    </xf>
    <xf numFmtId="2" fontId="6" fillId="0" borderId="0" xfId="0" applyNumberFormat="1" applyFont="1" applyAlignment="1">
      <alignment/>
    </xf>
    <xf numFmtId="0" fontId="11" fillId="0" borderId="11" xfId="0" applyFont="1" applyBorder="1" applyAlignment="1">
      <alignment vertical="top" wrapText="1"/>
    </xf>
    <xf numFmtId="2" fontId="11" fillId="0" borderId="27" xfId="0" applyNumberFormat="1" applyFont="1" applyFill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2" fontId="7" fillId="0" borderId="27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Alignment="1">
      <alignment/>
    </xf>
    <xf numFmtId="2" fontId="7" fillId="0" borderId="27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right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10" fillId="0" borderId="31" xfId="0" applyFont="1" applyBorder="1" applyAlignment="1">
      <alignment vertical="center" wrapText="1"/>
    </xf>
    <xf numFmtId="2" fontId="10" fillId="0" borderId="32" xfId="0" applyNumberFormat="1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13" xfId="0" applyFont="1" applyBorder="1" applyAlignment="1">
      <alignment horizontal="left" wrapText="1" indent="1"/>
    </xf>
    <xf numFmtId="2" fontId="6" fillId="0" borderId="13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37" xfId="0" applyFont="1" applyBorder="1" applyAlignment="1">
      <alignment/>
    </xf>
    <xf numFmtId="0" fontId="15" fillId="0" borderId="13" xfId="0" applyFont="1" applyFill="1" applyBorder="1" applyAlignment="1">
      <alignment horizontal="left" wrapText="1" indent="1"/>
    </xf>
    <xf numFmtId="2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3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6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0" fontId="6" fillId="0" borderId="30" xfId="0" applyFont="1" applyBorder="1" applyAlignment="1">
      <alignment horizontal="left" wrapText="1" indent="1"/>
    </xf>
    <xf numFmtId="0" fontId="6" fillId="0" borderId="29" xfId="0" applyFont="1" applyBorder="1" applyAlignment="1">
      <alignment horizontal="left" wrapText="1" indent="1"/>
    </xf>
    <xf numFmtId="0" fontId="7" fillId="0" borderId="14" xfId="0" applyFont="1" applyBorder="1" applyAlignment="1">
      <alignment/>
    </xf>
    <xf numFmtId="0" fontId="15" fillId="0" borderId="29" xfId="0" applyFont="1" applyFill="1" applyBorder="1" applyAlignment="1">
      <alignment horizontal="left" wrapText="1" indent="1"/>
    </xf>
    <xf numFmtId="2" fontId="6" fillId="0" borderId="28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18" fillId="37" borderId="0" xfId="0" applyFont="1" applyFill="1" applyAlignment="1">
      <alignment/>
    </xf>
    <xf numFmtId="2" fontId="18" fillId="37" borderId="0" xfId="0" applyNumberFormat="1" applyFont="1" applyFill="1" applyAlignment="1">
      <alignment/>
    </xf>
    <xf numFmtId="2" fontId="6" fillId="9" borderId="0" xfId="0" applyNumberFormat="1" applyFont="1" applyFill="1" applyAlignment="1">
      <alignment/>
    </xf>
    <xf numFmtId="169" fontId="6" fillId="9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4">
      <selection activeCell="A2" sqref="A2:U47"/>
    </sheetView>
  </sheetViews>
  <sheetFormatPr defaultColWidth="9.00390625" defaultRowHeight="12.75"/>
  <cols>
    <col min="1" max="1" width="3.25390625" style="0" customWidth="1"/>
    <col min="2" max="2" width="40.875" style="0" customWidth="1"/>
    <col min="3" max="3" width="13.875" style="0" customWidth="1"/>
    <col min="4" max="4" width="12.875" style="0" customWidth="1"/>
    <col min="5" max="5" width="10.375" style="0" customWidth="1"/>
    <col min="6" max="8" width="9.125" style="0" hidden="1" customWidth="1"/>
    <col min="9" max="9" width="4.875" style="0" customWidth="1"/>
    <col min="10" max="12" width="9.125" style="0" hidden="1" customWidth="1"/>
    <col min="13" max="13" width="5.625" style="0" customWidth="1"/>
    <col min="14" max="14" width="10.25390625" style="0" customWidth="1"/>
    <col min="16" max="16" width="12.125" style="0" bestFit="1" customWidth="1"/>
    <col min="20" max="20" width="12.75390625" style="0" customWidth="1"/>
    <col min="22" max="22" width="11.375" style="0" customWidth="1"/>
  </cols>
  <sheetData>
    <row r="1" spans="1:4" ht="27" customHeight="1">
      <c r="A1" s="27"/>
      <c r="B1" s="28"/>
      <c r="C1" s="5"/>
      <c r="D1" s="5"/>
    </row>
    <row r="2" ht="15.75">
      <c r="A2" s="1"/>
    </row>
    <row r="3" spans="1:13" ht="12.75">
      <c r="A3" s="115" t="s">
        <v>94</v>
      </c>
      <c r="B3" s="115"/>
      <c r="C3" s="115"/>
      <c r="D3" s="115"/>
      <c r="E3" s="115"/>
      <c r="F3" s="115"/>
      <c r="G3" s="115"/>
      <c r="H3" s="115"/>
      <c r="I3" s="53"/>
      <c r="J3" s="53"/>
      <c r="K3" s="53"/>
      <c r="L3" s="53"/>
      <c r="M3" s="53"/>
    </row>
    <row r="4" spans="1:13" ht="13.5" thickBot="1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24.75" thickBot="1">
      <c r="A5" s="55" t="s">
        <v>79</v>
      </c>
      <c r="B5" s="116" t="s">
        <v>0</v>
      </c>
      <c r="C5" s="116" t="s">
        <v>1</v>
      </c>
      <c r="D5" s="119" t="s">
        <v>2</v>
      </c>
      <c r="E5" s="120"/>
      <c r="F5" s="53"/>
      <c r="G5" s="53"/>
      <c r="H5" s="53"/>
      <c r="I5" s="53"/>
      <c r="J5" s="53"/>
      <c r="K5" s="53"/>
      <c r="L5" s="53"/>
      <c r="M5" s="53"/>
    </row>
    <row r="6" spans="1:13" ht="15" customHeight="1">
      <c r="A6" s="56" t="s">
        <v>80</v>
      </c>
      <c r="B6" s="117"/>
      <c r="C6" s="117"/>
      <c r="D6" s="24" t="s">
        <v>3</v>
      </c>
      <c r="E6" s="51" t="s">
        <v>8</v>
      </c>
      <c r="F6" s="53"/>
      <c r="G6" s="53"/>
      <c r="H6" s="53"/>
      <c r="I6" s="53"/>
      <c r="J6" s="53"/>
      <c r="K6" s="53"/>
      <c r="L6" s="53"/>
      <c r="M6" s="53"/>
    </row>
    <row r="7" spans="1:13" ht="26.25" customHeight="1">
      <c r="A7" s="57"/>
      <c r="B7" s="117"/>
      <c r="C7" s="117"/>
      <c r="D7" s="24" t="s">
        <v>4</v>
      </c>
      <c r="E7" s="24" t="s">
        <v>9</v>
      </c>
      <c r="F7" s="53"/>
      <c r="G7" s="53"/>
      <c r="H7" s="53"/>
      <c r="I7" s="53"/>
      <c r="J7" s="53"/>
      <c r="K7" s="53"/>
      <c r="L7" s="53"/>
      <c r="M7" s="53"/>
    </row>
    <row r="8" spans="1:13" ht="24" customHeight="1">
      <c r="A8" s="57"/>
      <c r="B8" s="117"/>
      <c r="C8" s="117"/>
      <c r="D8" s="24" t="s">
        <v>5</v>
      </c>
      <c r="E8" s="24" t="s">
        <v>10</v>
      </c>
      <c r="F8" s="53"/>
      <c r="G8" s="53"/>
      <c r="H8" s="53"/>
      <c r="I8" s="53"/>
      <c r="J8" s="53"/>
      <c r="K8" s="53"/>
      <c r="L8" s="53"/>
      <c r="M8" s="53"/>
    </row>
    <row r="9" spans="1:13" ht="23.25" customHeight="1">
      <c r="A9" s="57"/>
      <c r="B9" s="117"/>
      <c r="C9" s="117"/>
      <c r="D9" s="24" t="s">
        <v>6</v>
      </c>
      <c r="E9" s="24" t="s">
        <v>11</v>
      </c>
      <c r="F9" s="53"/>
      <c r="G9" s="53"/>
      <c r="H9" s="53"/>
      <c r="I9" s="53"/>
      <c r="J9" s="53"/>
      <c r="K9" s="53"/>
      <c r="L9" s="53"/>
      <c r="M9" s="53"/>
    </row>
    <row r="10" spans="1:20" ht="29.25" customHeight="1" thickBot="1">
      <c r="A10" s="58"/>
      <c r="B10" s="118"/>
      <c r="C10" s="118"/>
      <c r="D10" s="50" t="s">
        <v>7</v>
      </c>
      <c r="E10" s="52"/>
      <c r="F10" s="53"/>
      <c r="G10" s="53"/>
      <c r="H10" s="53"/>
      <c r="I10" s="53"/>
      <c r="J10" s="53"/>
      <c r="K10" s="53"/>
      <c r="L10" s="53"/>
      <c r="M10" s="53"/>
      <c r="N10" t="s">
        <v>84</v>
      </c>
      <c r="P10" s="53" t="s">
        <v>82</v>
      </c>
      <c r="Q10" s="53"/>
      <c r="R10" s="53"/>
      <c r="S10" s="53"/>
      <c r="T10" s="53" t="s">
        <v>83</v>
      </c>
    </row>
    <row r="11" spans="1:20" ht="21" customHeight="1" thickBot="1">
      <c r="A11" s="59">
        <v>1</v>
      </c>
      <c r="B11" s="50" t="s">
        <v>19</v>
      </c>
      <c r="C11" s="60">
        <v>785967.28</v>
      </c>
      <c r="D11" s="60">
        <f>C11</f>
        <v>785967.28</v>
      </c>
      <c r="E11" s="50"/>
      <c r="F11" s="53"/>
      <c r="G11" s="53"/>
      <c r="H11" s="53"/>
      <c r="I11" s="53"/>
      <c r="J11" s="53"/>
      <c r="K11" s="53"/>
      <c r="L11" s="53"/>
      <c r="M11" s="53"/>
      <c r="P11" s="53"/>
      <c r="Q11" s="53"/>
      <c r="R11" s="53"/>
      <c r="S11" s="53"/>
      <c r="T11" s="53"/>
    </row>
    <row r="12" spans="1:20" ht="18" customHeight="1" thickBot="1">
      <c r="A12" s="59">
        <v>2</v>
      </c>
      <c r="B12" s="50" t="s">
        <v>12</v>
      </c>
      <c r="C12" s="61">
        <f>C14+C16+C15</f>
        <v>39031327.97</v>
      </c>
      <c r="D12" s="61">
        <f>C12</f>
        <v>39031327.97</v>
      </c>
      <c r="E12" s="50"/>
      <c r="F12" s="53"/>
      <c r="G12" s="53"/>
      <c r="H12" s="53"/>
      <c r="I12" s="53"/>
      <c r="J12" s="53"/>
      <c r="K12" s="53"/>
      <c r="L12" s="53"/>
      <c r="M12" s="53"/>
      <c r="N12" s="49"/>
      <c r="P12" s="70">
        <f>P34+P30+P29+P28+P27+P26+P25+P22</f>
        <v>6298756.2</v>
      </c>
      <c r="Q12" s="53"/>
      <c r="R12" s="53"/>
      <c r="S12" s="53"/>
      <c r="T12" s="109">
        <f>T34+T33+T30+T28+T25+T23+T21</f>
        <v>33258539.05</v>
      </c>
    </row>
    <row r="13" spans="1:23" ht="18.75" customHeight="1" thickBot="1">
      <c r="A13" s="59"/>
      <c r="B13" s="50" t="s">
        <v>13</v>
      </c>
      <c r="C13" s="62"/>
      <c r="D13" s="62"/>
      <c r="E13" s="50"/>
      <c r="F13" s="53"/>
      <c r="G13" s="53"/>
      <c r="H13" s="53"/>
      <c r="I13" s="53"/>
      <c r="J13" s="53"/>
      <c r="K13" s="53"/>
      <c r="L13" s="53"/>
      <c r="M13" s="53"/>
      <c r="P13" s="53"/>
      <c r="Q13" s="53"/>
      <c r="R13" s="53"/>
      <c r="S13" s="53"/>
      <c r="T13" s="53"/>
      <c r="V13" t="s">
        <v>92</v>
      </c>
      <c r="W13" t="s">
        <v>93</v>
      </c>
    </row>
    <row r="14" spans="1:23" ht="36.75" customHeight="1" thickBot="1">
      <c r="A14" s="7" t="s">
        <v>58</v>
      </c>
      <c r="B14" s="63" t="s">
        <v>61</v>
      </c>
      <c r="C14" s="61">
        <f>D14</f>
        <v>38771327.97</v>
      </c>
      <c r="D14" s="61">
        <f>V14+W14</f>
        <v>38771327.97</v>
      </c>
      <c r="E14" s="50"/>
      <c r="F14" s="53"/>
      <c r="G14" s="53"/>
      <c r="H14" s="53"/>
      <c r="I14" s="53"/>
      <c r="J14" s="53"/>
      <c r="K14" s="53"/>
      <c r="L14" s="53"/>
      <c r="M14" s="53"/>
      <c r="N14" s="49"/>
      <c r="P14" s="53"/>
      <c r="Q14" s="53"/>
      <c r="R14" s="53"/>
      <c r="S14" s="53"/>
      <c r="T14" s="65">
        <f>T21+T23+T25+T28+T30+T33+T34</f>
        <v>33258539.05</v>
      </c>
      <c r="V14" s="112">
        <v>32751327.97</v>
      </c>
      <c r="W14" s="114">
        <v>6020000</v>
      </c>
    </row>
    <row r="15" spans="1:20" ht="21.75" customHeight="1" thickBot="1">
      <c r="A15" s="7" t="s">
        <v>59</v>
      </c>
      <c r="B15" s="63" t="s">
        <v>60</v>
      </c>
      <c r="C15" s="61">
        <f>C36</f>
        <v>0</v>
      </c>
      <c r="D15" s="61">
        <f>C15</f>
        <v>0</v>
      </c>
      <c r="E15" s="50"/>
      <c r="F15" s="53"/>
      <c r="G15" s="53"/>
      <c r="H15" s="53"/>
      <c r="I15" s="53"/>
      <c r="J15" s="53"/>
      <c r="K15" s="53"/>
      <c r="L15" s="53"/>
      <c r="M15" s="53"/>
      <c r="P15" s="53"/>
      <c r="Q15" s="53"/>
      <c r="R15" s="53"/>
      <c r="S15" s="53"/>
      <c r="T15" s="53"/>
    </row>
    <row r="16" spans="1:20" ht="34.5" customHeight="1" thickBot="1">
      <c r="A16" s="7" t="s">
        <v>74</v>
      </c>
      <c r="B16" s="63" t="s">
        <v>56</v>
      </c>
      <c r="C16" s="61">
        <v>260000</v>
      </c>
      <c r="D16" s="61">
        <f>C16</f>
        <v>260000</v>
      </c>
      <c r="E16" s="50"/>
      <c r="F16" s="53"/>
      <c r="G16" s="53"/>
      <c r="H16" s="53"/>
      <c r="I16" s="53"/>
      <c r="J16" s="53"/>
      <c r="K16" s="53"/>
      <c r="L16" s="53"/>
      <c r="M16" s="53"/>
      <c r="P16" s="53"/>
      <c r="Q16" s="53"/>
      <c r="R16" s="53"/>
      <c r="S16" s="53"/>
      <c r="T16" s="53"/>
    </row>
    <row r="17" spans="1:20" ht="33.75" customHeight="1" thickBot="1">
      <c r="A17" s="64"/>
      <c r="B17" s="50" t="s">
        <v>16</v>
      </c>
      <c r="C17" s="61"/>
      <c r="D17" s="61"/>
      <c r="E17" s="50"/>
      <c r="F17" s="53"/>
      <c r="G17" s="53"/>
      <c r="H17" s="53"/>
      <c r="I17" s="53"/>
      <c r="J17" s="53"/>
      <c r="K17" s="53"/>
      <c r="L17" s="53"/>
      <c r="M17" s="65"/>
      <c r="P17" s="53"/>
      <c r="Q17" s="53"/>
      <c r="R17" s="53"/>
      <c r="S17" s="53"/>
      <c r="T17" s="65"/>
    </row>
    <row r="18" spans="1:20" ht="24" customHeight="1" thickBot="1">
      <c r="A18" s="66">
        <v>3</v>
      </c>
      <c r="B18" s="63" t="s">
        <v>65</v>
      </c>
      <c r="C18" s="67">
        <f>C19+C24+C31+C36</f>
        <v>39817295.25</v>
      </c>
      <c r="D18" s="67">
        <f>D19+D24+D31+D36</f>
        <v>39817295.25</v>
      </c>
      <c r="E18" s="50"/>
      <c r="F18" s="53"/>
      <c r="G18" s="53"/>
      <c r="H18" s="53"/>
      <c r="I18" s="53"/>
      <c r="J18" s="53"/>
      <c r="K18" s="53"/>
      <c r="L18" s="53"/>
      <c r="M18" s="65"/>
      <c r="P18" s="53"/>
      <c r="Q18" s="53"/>
      <c r="R18" s="53"/>
      <c r="S18" s="53"/>
      <c r="T18" s="65"/>
    </row>
    <row r="19" spans="1:20" ht="33.75" customHeight="1" thickBot="1">
      <c r="A19" s="26" t="s">
        <v>57</v>
      </c>
      <c r="B19" s="68" t="s">
        <v>66</v>
      </c>
      <c r="C19" s="67">
        <f>C21+C22+C23</f>
        <v>30427740</v>
      </c>
      <c r="D19" s="67">
        <f>D21+D22+D23</f>
        <v>30427740</v>
      </c>
      <c r="E19" s="50"/>
      <c r="F19" s="53"/>
      <c r="G19" s="53"/>
      <c r="H19" s="53"/>
      <c r="I19" s="53"/>
      <c r="J19" s="53"/>
      <c r="K19" s="53"/>
      <c r="L19" s="53"/>
      <c r="M19" s="53"/>
      <c r="P19" s="53"/>
      <c r="Q19" s="53"/>
      <c r="R19" s="53"/>
      <c r="S19" s="53"/>
      <c r="T19" s="53"/>
    </row>
    <row r="20" spans="1:20" ht="15.75" customHeight="1" thickBot="1">
      <c r="A20" s="59"/>
      <c r="B20" s="50" t="s">
        <v>17</v>
      </c>
      <c r="C20" s="69"/>
      <c r="D20" s="69"/>
      <c r="E20" s="50"/>
      <c r="F20" s="53"/>
      <c r="G20" s="53"/>
      <c r="H20" s="53"/>
      <c r="I20" s="53"/>
      <c r="J20" s="53"/>
      <c r="K20" s="53"/>
      <c r="L20" s="53"/>
      <c r="M20" s="53"/>
      <c r="P20" s="53"/>
      <c r="Q20" s="53"/>
      <c r="R20" s="53"/>
      <c r="S20" s="53"/>
      <c r="T20" s="53"/>
    </row>
    <row r="21" spans="1:21" ht="20.25" customHeight="1" thickBot="1">
      <c r="A21" s="59"/>
      <c r="B21" s="50" t="s">
        <v>55</v>
      </c>
      <c r="C21" s="69">
        <f>T21</f>
        <v>23370000</v>
      </c>
      <c r="D21" s="69">
        <f>C21</f>
        <v>23370000</v>
      </c>
      <c r="E21" s="50"/>
      <c r="F21" s="53"/>
      <c r="G21" s="53"/>
      <c r="H21" s="53"/>
      <c r="I21" s="97"/>
      <c r="J21" s="97"/>
      <c r="K21" s="97"/>
      <c r="L21" s="97"/>
      <c r="M21" s="98"/>
      <c r="N21" s="97"/>
      <c r="P21" s="99"/>
      <c r="Q21" s="99"/>
      <c r="R21" s="99"/>
      <c r="S21" s="99"/>
      <c r="T21" s="108">
        <v>23370000</v>
      </c>
      <c r="U21" s="99">
        <v>211</v>
      </c>
    </row>
    <row r="22" spans="1:21" ht="18" customHeight="1" thickBot="1">
      <c r="A22" s="59"/>
      <c r="B22" s="50" t="s">
        <v>24</v>
      </c>
      <c r="C22" s="69">
        <f>P22</f>
        <v>0</v>
      </c>
      <c r="D22" s="69">
        <f>C22</f>
        <v>0</v>
      </c>
      <c r="E22" s="50"/>
      <c r="F22" s="53"/>
      <c r="G22" s="53"/>
      <c r="H22" s="53"/>
      <c r="I22" s="98"/>
      <c r="J22" s="97"/>
      <c r="K22" s="97"/>
      <c r="L22" s="97"/>
      <c r="M22" s="98"/>
      <c r="N22" s="97"/>
      <c r="P22" s="100"/>
      <c r="Q22" s="99"/>
      <c r="R22" s="99"/>
      <c r="S22" s="99"/>
      <c r="T22" s="100"/>
      <c r="U22" s="99"/>
    </row>
    <row r="23" spans="1:21" ht="34.5" customHeight="1" thickBot="1">
      <c r="A23" s="59"/>
      <c r="B23" s="50" t="s">
        <v>23</v>
      </c>
      <c r="C23" s="69">
        <f>T23</f>
        <v>7057740</v>
      </c>
      <c r="D23" s="69">
        <f>C23</f>
        <v>7057740</v>
      </c>
      <c r="E23" s="50"/>
      <c r="F23" s="53"/>
      <c r="G23" s="53"/>
      <c r="H23" s="53"/>
      <c r="I23" s="98"/>
      <c r="J23" s="97"/>
      <c r="K23" s="97"/>
      <c r="L23" s="97"/>
      <c r="M23" s="98"/>
      <c r="N23" s="97"/>
      <c r="P23" s="100"/>
      <c r="Q23" s="99"/>
      <c r="R23" s="99"/>
      <c r="S23" s="99"/>
      <c r="T23" s="108">
        <v>7057740</v>
      </c>
      <c r="U23" s="99">
        <v>213</v>
      </c>
    </row>
    <row r="24" spans="1:21" ht="15.75" customHeight="1" thickBot="1">
      <c r="A24" s="26" t="s">
        <v>62</v>
      </c>
      <c r="B24" s="68" t="s">
        <v>67</v>
      </c>
      <c r="C24" s="67">
        <f>C25+C26+C27+C28+C29+C30</f>
        <v>3810000</v>
      </c>
      <c r="D24" s="67">
        <f>D25+D26+D27+D28+D29+D30</f>
        <v>3810000</v>
      </c>
      <c r="E24" s="50"/>
      <c r="F24" s="53"/>
      <c r="G24" s="53"/>
      <c r="H24" s="53"/>
      <c r="I24" s="98"/>
      <c r="J24" s="97"/>
      <c r="K24" s="97"/>
      <c r="L24" s="97"/>
      <c r="M24" s="98"/>
      <c r="N24" s="97"/>
      <c r="P24" s="100"/>
      <c r="Q24" s="99"/>
      <c r="R24" s="99"/>
      <c r="S24" s="99"/>
      <c r="T24" s="100"/>
      <c r="U24" s="99"/>
    </row>
    <row r="25" spans="1:21" ht="15" customHeight="1" thickBot="1">
      <c r="A25" s="64"/>
      <c r="B25" s="50" t="s">
        <v>20</v>
      </c>
      <c r="C25" s="69">
        <f>P25+T25</f>
        <v>135000</v>
      </c>
      <c r="D25" s="69">
        <f>C25</f>
        <v>135000</v>
      </c>
      <c r="E25" s="50"/>
      <c r="F25" s="53"/>
      <c r="G25" s="53"/>
      <c r="H25" s="53"/>
      <c r="I25" s="98"/>
      <c r="J25" s="97"/>
      <c r="K25" s="97"/>
      <c r="L25" s="97"/>
      <c r="M25" s="98"/>
      <c r="N25" s="97"/>
      <c r="P25" s="100">
        <v>75000</v>
      </c>
      <c r="Q25" s="99"/>
      <c r="R25" s="99"/>
      <c r="S25" s="99"/>
      <c r="T25" s="100">
        <v>60000</v>
      </c>
      <c r="U25" s="99">
        <v>221</v>
      </c>
    </row>
    <row r="26" spans="1:21" ht="18.75" customHeight="1" thickBot="1">
      <c r="A26" s="64"/>
      <c r="B26" s="50" t="s">
        <v>21</v>
      </c>
      <c r="C26" s="69">
        <f>P26</f>
        <v>0</v>
      </c>
      <c r="D26" s="69">
        <f>C26</f>
        <v>0</v>
      </c>
      <c r="E26" s="50"/>
      <c r="F26" s="53"/>
      <c r="G26" s="53"/>
      <c r="H26" s="53"/>
      <c r="I26" s="98"/>
      <c r="J26" s="97"/>
      <c r="K26" s="97"/>
      <c r="L26" s="97"/>
      <c r="M26" s="98"/>
      <c r="N26" s="97"/>
      <c r="P26" s="100"/>
      <c r="Q26" s="99"/>
      <c r="R26" s="99"/>
      <c r="S26" s="99"/>
      <c r="T26" s="100"/>
      <c r="U26" s="99"/>
    </row>
    <row r="27" spans="1:21" ht="18.75" customHeight="1" thickBot="1">
      <c r="A27" s="64"/>
      <c r="B27" s="50" t="s">
        <v>22</v>
      </c>
      <c r="C27" s="69">
        <f>D27</f>
        <v>2100000</v>
      </c>
      <c r="D27" s="69">
        <f>P27</f>
        <v>2100000</v>
      </c>
      <c r="E27" s="50"/>
      <c r="F27" s="53"/>
      <c r="G27" s="53"/>
      <c r="H27" s="53"/>
      <c r="I27" s="98"/>
      <c r="J27" s="97"/>
      <c r="K27" s="97"/>
      <c r="L27" s="97"/>
      <c r="M27" s="98"/>
      <c r="N27" s="97"/>
      <c r="P27" s="100">
        <v>2100000</v>
      </c>
      <c r="Q27" s="99"/>
      <c r="R27" s="99"/>
      <c r="S27" s="99"/>
      <c r="T27" s="100"/>
      <c r="U27" s="99">
        <v>223</v>
      </c>
    </row>
    <row r="28" spans="1:21" ht="15.75" customHeight="1" thickBot="1">
      <c r="A28" s="64"/>
      <c r="B28" s="50" t="s">
        <v>26</v>
      </c>
      <c r="C28" s="60">
        <f>P28+T28</f>
        <v>790000</v>
      </c>
      <c r="D28" s="60">
        <f>C28</f>
        <v>790000</v>
      </c>
      <c r="E28" s="50"/>
      <c r="F28" s="53"/>
      <c r="G28" s="53"/>
      <c r="H28" s="53"/>
      <c r="I28" s="98"/>
      <c r="J28" s="97"/>
      <c r="K28" s="97"/>
      <c r="L28" s="97"/>
      <c r="M28" s="98"/>
      <c r="N28" s="97"/>
      <c r="P28" s="100">
        <v>245000</v>
      </c>
      <c r="Q28" s="99"/>
      <c r="R28" s="99"/>
      <c r="S28" s="99"/>
      <c r="T28" s="100">
        <v>545000</v>
      </c>
      <c r="U28" s="99">
        <v>226</v>
      </c>
    </row>
    <row r="29" spans="1:21" ht="33" customHeight="1" thickBot="1">
      <c r="A29" s="64"/>
      <c r="B29" s="50" t="s">
        <v>25</v>
      </c>
      <c r="C29" s="71">
        <f>P29</f>
        <v>600000</v>
      </c>
      <c r="D29" s="71">
        <f>C29</f>
        <v>600000</v>
      </c>
      <c r="E29" s="50"/>
      <c r="F29" s="53"/>
      <c r="G29" s="53"/>
      <c r="H29" s="53"/>
      <c r="I29" s="98"/>
      <c r="J29" s="97"/>
      <c r="K29" s="97"/>
      <c r="L29" s="97"/>
      <c r="M29" s="98"/>
      <c r="N29" s="97"/>
      <c r="P29" s="100">
        <v>600000</v>
      </c>
      <c r="Q29" s="99"/>
      <c r="R29" s="99"/>
      <c r="S29" s="99"/>
      <c r="T29" s="100"/>
      <c r="U29" s="99">
        <v>225</v>
      </c>
    </row>
    <row r="30" spans="1:21" ht="21.75" customHeight="1" thickBot="1">
      <c r="A30" s="64"/>
      <c r="B30" s="50" t="s">
        <v>27</v>
      </c>
      <c r="C30" s="69">
        <f>P30+T30</f>
        <v>185000</v>
      </c>
      <c r="D30" s="69">
        <f>C30</f>
        <v>185000</v>
      </c>
      <c r="E30" s="50"/>
      <c r="F30" s="53"/>
      <c r="G30" s="53"/>
      <c r="H30" s="53"/>
      <c r="I30" s="98"/>
      <c r="J30" s="97"/>
      <c r="K30" s="97"/>
      <c r="L30" s="97"/>
      <c r="M30" s="98"/>
      <c r="N30" s="97"/>
      <c r="P30" s="100">
        <v>100000</v>
      </c>
      <c r="Q30" s="99"/>
      <c r="R30" s="99"/>
      <c r="S30" s="99"/>
      <c r="T30" s="100">
        <v>85000</v>
      </c>
      <c r="U30" s="99">
        <v>290</v>
      </c>
    </row>
    <row r="31" spans="1:21" ht="30" customHeight="1" thickBot="1">
      <c r="A31" s="26" t="s">
        <v>69</v>
      </c>
      <c r="B31" s="68" t="s">
        <v>68</v>
      </c>
      <c r="C31" s="67">
        <f>C33+C34</f>
        <v>5579555.25</v>
      </c>
      <c r="D31" s="67">
        <f>D33+D34</f>
        <v>5579555.25</v>
      </c>
      <c r="E31" s="50"/>
      <c r="F31" s="53"/>
      <c r="G31" s="53"/>
      <c r="H31" s="53"/>
      <c r="I31" s="98"/>
      <c r="J31" s="97"/>
      <c r="K31" s="97"/>
      <c r="L31" s="97"/>
      <c r="M31" s="98"/>
      <c r="N31" s="97"/>
      <c r="P31" s="100"/>
      <c r="Q31" s="99"/>
      <c r="R31" s="99"/>
      <c r="S31" s="99"/>
      <c r="T31" s="100"/>
      <c r="U31" s="99"/>
    </row>
    <row r="32" spans="1:21" ht="15.75" thickBot="1">
      <c r="A32" s="64"/>
      <c r="B32" s="50" t="s">
        <v>17</v>
      </c>
      <c r="C32" s="69"/>
      <c r="D32" s="69"/>
      <c r="E32" s="50"/>
      <c r="F32" s="53"/>
      <c r="G32" s="53"/>
      <c r="H32" s="53"/>
      <c r="I32" s="98"/>
      <c r="J32" s="97"/>
      <c r="K32" s="97"/>
      <c r="L32" s="97"/>
      <c r="M32" s="98"/>
      <c r="N32" s="97"/>
      <c r="P32" s="100"/>
      <c r="Q32" s="99"/>
      <c r="R32" s="99"/>
      <c r="S32" s="99"/>
      <c r="T32" s="100"/>
      <c r="U32" s="99"/>
    </row>
    <row r="33" spans="1:21" ht="29.25" customHeight="1" thickBot="1">
      <c r="A33" s="64"/>
      <c r="B33" s="50" t="s">
        <v>51</v>
      </c>
      <c r="C33" s="69">
        <f>T33</f>
        <v>1540799.05</v>
      </c>
      <c r="D33" s="69">
        <f>C33</f>
        <v>1540799.05</v>
      </c>
      <c r="E33" s="50"/>
      <c r="F33" s="53"/>
      <c r="G33" s="53"/>
      <c r="H33" s="53"/>
      <c r="I33" s="98"/>
      <c r="J33" s="97"/>
      <c r="K33" s="97"/>
      <c r="L33" s="97"/>
      <c r="M33" s="98"/>
      <c r="N33" s="97"/>
      <c r="P33" s="100"/>
      <c r="Q33" s="99"/>
      <c r="R33" s="99"/>
      <c r="S33" s="99"/>
      <c r="T33" s="107">
        <v>1540799.05</v>
      </c>
      <c r="U33" s="99">
        <v>310</v>
      </c>
    </row>
    <row r="34" spans="1:21" ht="30.75" customHeight="1" thickBot="1">
      <c r="A34" s="59"/>
      <c r="B34" s="50" t="s">
        <v>28</v>
      </c>
      <c r="C34" s="69">
        <f>N34+P34+T34</f>
        <v>4038756.2</v>
      </c>
      <c r="D34" s="69">
        <f>C34</f>
        <v>4038756.2</v>
      </c>
      <c r="E34" s="50"/>
      <c r="F34" s="53"/>
      <c r="G34" s="53"/>
      <c r="H34" s="53"/>
      <c r="I34" s="98"/>
      <c r="J34" s="97"/>
      <c r="K34" s="97"/>
      <c r="L34" s="97"/>
      <c r="M34" s="98"/>
      <c r="N34" s="113">
        <v>260000</v>
      </c>
      <c r="P34" s="100">
        <v>3178756.2</v>
      </c>
      <c r="Q34" s="99"/>
      <c r="R34" s="99"/>
      <c r="S34" s="99"/>
      <c r="T34" s="100">
        <v>600000</v>
      </c>
      <c r="U34" s="99">
        <v>340</v>
      </c>
    </row>
    <row r="35" spans="1:23" ht="17.25" customHeight="1" thickBot="1">
      <c r="A35" s="59"/>
      <c r="B35" s="72" t="s">
        <v>73</v>
      </c>
      <c r="C35" s="73">
        <v>260000</v>
      </c>
      <c r="D35" s="73">
        <f>C35</f>
        <v>260000</v>
      </c>
      <c r="E35" s="24"/>
      <c r="F35" s="53"/>
      <c r="G35" s="53"/>
      <c r="H35" s="53"/>
      <c r="I35" s="70"/>
      <c r="J35" s="53"/>
      <c r="K35" s="53"/>
      <c r="L35" s="53"/>
      <c r="M35" s="70"/>
      <c r="O35" s="110" t="s">
        <v>90</v>
      </c>
      <c r="P35" s="111">
        <v>278756.2</v>
      </c>
      <c r="Q35" s="110"/>
      <c r="R35" s="110"/>
      <c r="S35" s="110">
        <v>310</v>
      </c>
      <c r="T35" s="111">
        <v>507211.08</v>
      </c>
      <c r="U35" s="110"/>
      <c r="V35" s="111">
        <f>P35+T35</f>
        <v>785967.28</v>
      </c>
      <c r="W35" s="110" t="s">
        <v>91</v>
      </c>
    </row>
    <row r="36" spans="1:21" ht="23.25" customHeight="1" thickBot="1">
      <c r="A36" s="26" t="s">
        <v>70</v>
      </c>
      <c r="B36" s="74" t="s">
        <v>64</v>
      </c>
      <c r="C36" s="75">
        <f>C37+C40+C41</f>
        <v>0</v>
      </c>
      <c r="D36" s="75">
        <f aca="true" t="shared" si="0" ref="D36:D41">C36</f>
        <v>0</v>
      </c>
      <c r="E36" s="76"/>
      <c r="F36" s="53"/>
      <c r="G36" s="53"/>
      <c r="H36" s="53"/>
      <c r="I36" s="53"/>
      <c r="J36" s="53"/>
      <c r="K36" s="53"/>
      <c r="L36" s="53"/>
      <c r="M36" s="53"/>
      <c r="P36" s="99"/>
      <c r="Q36" s="99"/>
      <c r="R36" s="99"/>
      <c r="S36" s="99"/>
      <c r="T36" s="99"/>
      <c r="U36" s="99"/>
    </row>
    <row r="37" spans="1:21" ht="33" customHeight="1" thickBot="1">
      <c r="A37" s="77"/>
      <c r="B37" s="78" t="s">
        <v>85</v>
      </c>
      <c r="C37" s="79"/>
      <c r="D37" s="79">
        <f t="shared" si="0"/>
        <v>0</v>
      </c>
      <c r="E37" s="80"/>
      <c r="F37" s="53"/>
      <c r="G37" s="53"/>
      <c r="H37" s="53"/>
      <c r="I37" s="53"/>
      <c r="J37" s="53"/>
      <c r="K37" s="53"/>
      <c r="L37" s="53"/>
      <c r="M37" s="53"/>
      <c r="P37" s="99"/>
      <c r="Q37" s="99"/>
      <c r="R37" s="99"/>
      <c r="S37" s="99"/>
      <c r="T37" s="99"/>
      <c r="U37" s="99"/>
    </row>
    <row r="38" spans="1:21" ht="24.75" thickBot="1">
      <c r="A38" s="81"/>
      <c r="B38" s="101" t="s">
        <v>86</v>
      </c>
      <c r="C38" s="79"/>
      <c r="D38" s="79">
        <f t="shared" si="0"/>
        <v>0</v>
      </c>
      <c r="E38" s="9"/>
      <c r="F38" s="53"/>
      <c r="G38" s="53"/>
      <c r="H38" s="53"/>
      <c r="I38" s="53"/>
      <c r="J38" s="53"/>
      <c r="K38" s="53"/>
      <c r="L38" s="53"/>
      <c r="M38" s="53"/>
      <c r="P38" s="99"/>
      <c r="Q38" s="99"/>
      <c r="R38" s="99"/>
      <c r="S38" s="99"/>
      <c r="T38" s="99"/>
      <c r="U38" s="99"/>
    </row>
    <row r="39" spans="1:21" ht="15.75" thickBot="1">
      <c r="A39" s="82"/>
      <c r="B39" s="102" t="s">
        <v>87</v>
      </c>
      <c r="C39" s="79"/>
      <c r="D39" s="79">
        <f t="shared" si="0"/>
        <v>0</v>
      </c>
      <c r="E39" s="83"/>
      <c r="F39" s="53"/>
      <c r="G39" s="53"/>
      <c r="H39" s="53"/>
      <c r="I39" s="53"/>
      <c r="J39" s="53"/>
      <c r="K39" s="53"/>
      <c r="L39" s="53"/>
      <c r="M39" s="53"/>
      <c r="P39" s="99"/>
      <c r="Q39" s="99"/>
      <c r="R39" s="99"/>
      <c r="S39" s="99"/>
      <c r="T39" s="99"/>
      <c r="U39" s="99"/>
    </row>
    <row r="40" spans="1:21" ht="64.5" customHeight="1" thickBot="1">
      <c r="A40" s="84"/>
      <c r="B40" s="85" t="s">
        <v>88</v>
      </c>
      <c r="C40" s="86"/>
      <c r="D40" s="86">
        <f t="shared" si="0"/>
        <v>0</v>
      </c>
      <c r="E40" s="87"/>
      <c r="F40" s="53"/>
      <c r="G40" s="53"/>
      <c r="H40" s="53"/>
      <c r="I40" s="53"/>
      <c r="J40" s="53"/>
      <c r="K40" s="53"/>
      <c r="L40" s="53"/>
      <c r="M40" s="53"/>
      <c r="P40" s="99"/>
      <c r="Q40" s="99"/>
      <c r="R40" s="99"/>
      <c r="S40" s="99"/>
      <c r="T40" s="99"/>
      <c r="U40" s="99"/>
    </row>
    <row r="41" spans="1:21" ht="64.5" customHeight="1" thickBot="1">
      <c r="A41" s="103"/>
      <c r="B41" s="104" t="s">
        <v>89</v>
      </c>
      <c r="C41" s="86"/>
      <c r="D41" s="105">
        <f t="shared" si="0"/>
        <v>0</v>
      </c>
      <c r="E41" s="106"/>
      <c r="F41" s="53"/>
      <c r="G41" s="53"/>
      <c r="H41" s="53"/>
      <c r="I41" s="53"/>
      <c r="J41" s="53"/>
      <c r="K41" s="53"/>
      <c r="L41" s="53"/>
      <c r="M41" s="53"/>
      <c r="P41" s="99"/>
      <c r="Q41" s="99"/>
      <c r="R41" s="99"/>
      <c r="S41" s="99"/>
      <c r="T41" s="99"/>
      <c r="U41" s="99"/>
    </row>
    <row r="42" spans="1:21" ht="15">
      <c r="A42" s="88">
        <v>4</v>
      </c>
      <c r="B42" s="87" t="s">
        <v>14</v>
      </c>
      <c r="C42" s="87"/>
      <c r="D42" s="89"/>
      <c r="E42" s="90"/>
      <c r="F42" s="91"/>
      <c r="G42" s="91"/>
      <c r="H42" s="89"/>
      <c r="I42" s="53"/>
      <c r="J42" s="53"/>
      <c r="K42" s="53"/>
      <c r="L42" s="53"/>
      <c r="M42" s="53"/>
      <c r="P42" s="99"/>
      <c r="Q42" s="99"/>
      <c r="R42" s="99"/>
      <c r="S42" s="99"/>
      <c r="T42" s="99"/>
      <c r="U42" s="99"/>
    </row>
    <row r="43" spans="1:21" ht="15.75" thickBot="1">
      <c r="A43" s="92"/>
      <c r="B43" s="83" t="s">
        <v>15</v>
      </c>
      <c r="C43" s="83"/>
      <c r="D43" s="93"/>
      <c r="E43" s="94"/>
      <c r="F43" s="95"/>
      <c r="G43" s="95"/>
      <c r="H43" s="93"/>
      <c r="I43" s="53"/>
      <c r="J43" s="53"/>
      <c r="K43" s="53"/>
      <c r="L43" s="53"/>
      <c r="M43" s="53"/>
      <c r="P43" s="99"/>
      <c r="Q43" s="99"/>
      <c r="R43" s="99"/>
      <c r="S43" s="99"/>
      <c r="T43" s="99"/>
      <c r="U43" s="99"/>
    </row>
    <row r="44" spans="1:21" ht="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P44" s="99"/>
      <c r="Q44" s="99"/>
      <c r="R44" s="99"/>
      <c r="S44" s="99"/>
      <c r="T44" s="99"/>
      <c r="U44" s="99"/>
    </row>
    <row r="45" spans="1:13" ht="12.75">
      <c r="A45" s="53"/>
      <c r="B45" s="53" t="s">
        <v>78</v>
      </c>
      <c r="C45" s="121" t="s">
        <v>81</v>
      </c>
      <c r="D45" s="121"/>
      <c r="E45" s="96"/>
      <c r="F45" s="53"/>
      <c r="G45" s="53"/>
      <c r="H45" s="53"/>
      <c r="I45" s="53"/>
      <c r="J45" s="53"/>
      <c r="K45" s="53"/>
      <c r="L45" s="53"/>
      <c r="M45" s="53"/>
    </row>
    <row r="46" spans="1:13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</sheetData>
  <sheetProtection/>
  <mergeCells count="5">
    <mergeCell ref="A3:H3"/>
    <mergeCell ref="B5:B10"/>
    <mergeCell ref="C5:C10"/>
    <mergeCell ref="D5:E5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25390625" style="0" customWidth="1"/>
    <col min="3" max="3" width="1.875" style="0" customWidth="1"/>
    <col min="5" max="5" width="2.00390625" style="0" customWidth="1"/>
    <col min="7" max="7" width="1.625" style="0" customWidth="1"/>
    <col min="9" max="9" width="1.37890625" style="0" customWidth="1"/>
    <col min="11" max="11" width="1.75390625" style="0" customWidth="1"/>
    <col min="12" max="12" width="9.00390625" style="0" bestFit="1" customWidth="1"/>
    <col min="13" max="13" width="6.25390625" style="0" customWidth="1"/>
    <col min="14" max="14" width="11.125" style="0" customWidth="1"/>
    <col min="15" max="15" width="10.25390625" style="0" customWidth="1"/>
    <col min="16" max="16" width="9.75390625" style="0" customWidth="1"/>
    <col min="17" max="17" width="11.625" style="0" customWidth="1"/>
    <col min="18" max="18" width="12.125" style="0" customWidth="1"/>
    <col min="20" max="20" width="9.00390625" style="0" bestFit="1" customWidth="1"/>
  </cols>
  <sheetData>
    <row r="1" spans="14:15" ht="12.75">
      <c r="N1" s="15">
        <v>211</v>
      </c>
      <c r="O1" s="15">
        <v>213</v>
      </c>
    </row>
    <row r="2" spans="1:18" ht="13.5" thickBot="1">
      <c r="A2" s="2"/>
      <c r="B2" s="4" t="s">
        <v>29</v>
      </c>
      <c r="C2" s="4"/>
      <c r="D2" s="4" t="s">
        <v>30</v>
      </c>
      <c r="E2" s="4"/>
      <c r="F2" s="4" t="s">
        <v>31</v>
      </c>
      <c r="G2" s="4"/>
      <c r="H2" s="4" t="s">
        <v>33</v>
      </c>
      <c r="I2" s="4"/>
      <c r="J2" s="4" t="s">
        <v>32</v>
      </c>
      <c r="K2" s="2"/>
      <c r="L2" s="2" t="s">
        <v>34</v>
      </c>
      <c r="M2" s="6"/>
      <c r="N2" s="13">
        <v>18698470</v>
      </c>
      <c r="O2" s="13"/>
      <c r="P2" s="14" t="s">
        <v>77</v>
      </c>
      <c r="Q2" s="14" t="s">
        <v>76</v>
      </c>
      <c r="R2" s="10" t="s">
        <v>75</v>
      </c>
    </row>
    <row r="3" spans="1:17" ht="12.75">
      <c r="A3" s="2">
        <v>212</v>
      </c>
      <c r="B3" s="2">
        <v>26200</v>
      </c>
      <c r="C3" s="2"/>
      <c r="D3" s="2">
        <v>3400</v>
      </c>
      <c r="E3" s="2"/>
      <c r="F3" s="2">
        <v>400</v>
      </c>
      <c r="G3" s="2"/>
      <c r="H3" s="2">
        <v>400</v>
      </c>
      <c r="I3" s="2"/>
      <c r="J3" s="2">
        <v>5600</v>
      </c>
      <c r="K3" s="2"/>
      <c r="L3" s="3">
        <f aca="true" t="shared" si="0" ref="L3:L10">SUM(B3:K3)</f>
        <v>36000</v>
      </c>
      <c r="M3" s="18">
        <v>212</v>
      </c>
      <c r="N3" s="37"/>
      <c r="O3" s="8"/>
      <c r="P3" s="30">
        <v>3000</v>
      </c>
      <c r="Q3" s="2">
        <v>27300</v>
      </c>
    </row>
    <row r="4" spans="1:20" ht="13.5" thickBot="1">
      <c r="A4" s="2">
        <v>221</v>
      </c>
      <c r="B4" s="2">
        <v>7000</v>
      </c>
      <c r="C4" s="2"/>
      <c r="D4" s="2">
        <v>6000</v>
      </c>
      <c r="E4" s="2"/>
      <c r="F4" s="2">
        <v>6000</v>
      </c>
      <c r="G4" s="2"/>
      <c r="H4" s="2">
        <v>6000</v>
      </c>
      <c r="I4" s="2"/>
      <c r="J4" s="2">
        <v>6000</v>
      </c>
      <c r="K4" s="2"/>
      <c r="L4" s="3">
        <f t="shared" si="0"/>
        <v>31000</v>
      </c>
      <c r="M4" s="18">
        <v>221</v>
      </c>
      <c r="N4" s="2"/>
      <c r="O4" s="39">
        <f>N2*30.2%</f>
        <v>5646937.9399999995</v>
      </c>
      <c r="P4" s="30">
        <v>100000</v>
      </c>
      <c r="Q4" s="2">
        <v>31000</v>
      </c>
      <c r="R4" s="46">
        <f>R12+N2+O2+O4</f>
        <v>33488024.439999998</v>
      </c>
      <c r="T4">
        <v>33488025</v>
      </c>
    </row>
    <row r="5" spans="1:17" ht="12.75">
      <c r="A5" s="2">
        <v>222</v>
      </c>
      <c r="B5" s="2">
        <v>10800</v>
      </c>
      <c r="C5" s="2"/>
      <c r="D5" s="2">
        <v>1700</v>
      </c>
      <c r="E5" s="2"/>
      <c r="F5" s="2">
        <v>500</v>
      </c>
      <c r="G5" s="2"/>
      <c r="H5" s="2">
        <v>500</v>
      </c>
      <c r="I5" s="2"/>
      <c r="J5" s="2">
        <v>2900</v>
      </c>
      <c r="K5" s="2"/>
      <c r="L5" s="3">
        <f t="shared" si="0"/>
        <v>16400</v>
      </c>
      <c r="M5" s="18">
        <v>222</v>
      </c>
      <c r="N5" s="2"/>
      <c r="O5" s="38"/>
      <c r="P5" s="30">
        <v>2000</v>
      </c>
      <c r="Q5" s="2">
        <v>14000</v>
      </c>
    </row>
    <row r="6" spans="1:20" ht="12.75">
      <c r="A6" s="2">
        <v>225</v>
      </c>
      <c r="B6" s="2">
        <v>241159</v>
      </c>
      <c r="C6" s="2"/>
      <c r="D6" s="2">
        <v>316506.75</v>
      </c>
      <c r="E6" s="2"/>
      <c r="F6" s="2">
        <v>27275</v>
      </c>
      <c r="G6" s="2"/>
      <c r="H6" s="2">
        <v>53135.8</v>
      </c>
      <c r="I6" s="2"/>
      <c r="J6" s="2">
        <v>112259.25</v>
      </c>
      <c r="K6" s="2"/>
      <c r="L6" s="3">
        <f t="shared" si="0"/>
        <v>750335.8</v>
      </c>
      <c r="M6" s="18">
        <v>225</v>
      </c>
      <c r="N6" s="2"/>
      <c r="O6" s="8"/>
      <c r="P6" s="30"/>
      <c r="Q6" s="21">
        <f>370998+300000</f>
        <v>670998</v>
      </c>
      <c r="S6">
        <v>300000</v>
      </c>
      <c r="T6" t="s">
        <v>72</v>
      </c>
    </row>
    <row r="7" spans="1:17" ht="12.75">
      <c r="A7" s="2">
        <v>226</v>
      </c>
      <c r="B7" s="2">
        <v>103816</v>
      </c>
      <c r="C7" s="2"/>
      <c r="D7" s="2">
        <v>17187.5</v>
      </c>
      <c r="E7" s="2"/>
      <c r="F7" s="2">
        <v>2900</v>
      </c>
      <c r="G7" s="2"/>
      <c r="H7" s="2">
        <v>5500</v>
      </c>
      <c r="I7" s="2"/>
      <c r="J7" s="2">
        <v>34127.5</v>
      </c>
      <c r="K7" s="2"/>
      <c r="L7" s="3">
        <f t="shared" si="0"/>
        <v>163531</v>
      </c>
      <c r="M7" s="18">
        <v>226</v>
      </c>
      <c r="N7" s="2"/>
      <c r="O7" s="8"/>
      <c r="P7" s="30">
        <v>60000</v>
      </c>
      <c r="Q7" s="2">
        <v>133531.5</v>
      </c>
    </row>
    <row r="8" spans="1:17" ht="12.75">
      <c r="A8" s="2">
        <v>290</v>
      </c>
      <c r="B8" s="2">
        <v>80162.64</v>
      </c>
      <c r="C8" s="2"/>
      <c r="D8" s="2">
        <v>6792.64</v>
      </c>
      <c r="E8" s="2"/>
      <c r="F8" s="2">
        <v>1932.64</v>
      </c>
      <c r="G8" s="2"/>
      <c r="H8" s="2">
        <v>3992.64</v>
      </c>
      <c r="I8" s="2"/>
      <c r="J8" s="2">
        <v>8117.64</v>
      </c>
      <c r="K8" s="2"/>
      <c r="L8" s="3">
        <f t="shared" si="0"/>
        <v>100998.2</v>
      </c>
      <c r="M8" s="18">
        <v>290</v>
      </c>
      <c r="N8" s="2"/>
      <c r="O8" s="8"/>
      <c r="P8" s="30"/>
      <c r="Q8" s="2">
        <v>69500</v>
      </c>
    </row>
    <row r="9" spans="1:17" ht="12.75">
      <c r="A9" s="2">
        <v>340</v>
      </c>
      <c r="B9" s="2">
        <v>3548800</v>
      </c>
      <c r="C9" s="2"/>
      <c r="D9" s="2">
        <v>419100</v>
      </c>
      <c r="E9" s="2"/>
      <c r="F9" s="2">
        <v>46900</v>
      </c>
      <c r="G9" s="2"/>
      <c r="H9" s="2">
        <v>284800</v>
      </c>
      <c r="I9" s="2"/>
      <c r="J9" s="2">
        <v>644500</v>
      </c>
      <c r="K9" s="2"/>
      <c r="L9" s="3">
        <f t="shared" si="0"/>
        <v>4944100</v>
      </c>
      <c r="M9" s="18">
        <v>340</v>
      </c>
      <c r="N9" s="2"/>
      <c r="O9" s="8"/>
      <c r="P9" s="30">
        <v>302860</v>
      </c>
      <c r="Q9" s="21">
        <f>3951777-200000</f>
        <v>3751777</v>
      </c>
    </row>
    <row r="10" spans="1:17" ht="12.75">
      <c r="A10" s="2">
        <v>310</v>
      </c>
      <c r="B10" s="2">
        <v>20000</v>
      </c>
      <c r="C10" s="2"/>
      <c r="D10" s="2">
        <v>5000</v>
      </c>
      <c r="E10" s="2"/>
      <c r="F10" s="2">
        <v>5000</v>
      </c>
      <c r="G10" s="2"/>
      <c r="H10" s="2">
        <v>5000</v>
      </c>
      <c r="I10" s="2"/>
      <c r="J10" s="2">
        <v>5000</v>
      </c>
      <c r="K10" s="2"/>
      <c r="L10" s="3">
        <f t="shared" si="0"/>
        <v>40000</v>
      </c>
      <c r="M10" s="18">
        <v>310</v>
      </c>
      <c r="N10" s="2"/>
      <c r="O10" s="8"/>
      <c r="P10" s="30">
        <v>2530000</v>
      </c>
      <c r="Q10" s="2">
        <v>25000</v>
      </c>
    </row>
    <row r="11" spans="1:21" ht="12.75">
      <c r="A11" s="2">
        <v>223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18">
        <v>223</v>
      </c>
      <c r="N11" s="2"/>
      <c r="O11" s="8"/>
      <c r="P11" s="30"/>
      <c r="Q11" s="2">
        <f>1522000-350-100000</f>
        <v>1421650</v>
      </c>
      <c r="T11" t="s">
        <v>71</v>
      </c>
      <c r="U11">
        <v>1521650</v>
      </c>
    </row>
    <row r="12" spans="1:18" ht="12.75">
      <c r="A12" s="29" t="s">
        <v>34</v>
      </c>
      <c r="B12" s="3">
        <f>SUM(B3:B11)</f>
        <v>4037937.64</v>
      </c>
      <c r="C12" s="3"/>
      <c r="D12" s="3">
        <f>SUM(D3:D11)</f>
        <v>775686.89</v>
      </c>
      <c r="E12" s="3"/>
      <c r="F12" s="3">
        <f>SUM(F3:F11)</f>
        <v>90907.64</v>
      </c>
      <c r="G12" s="3"/>
      <c r="H12" s="3">
        <f>SUM(H3:H11)</f>
        <v>359328.44</v>
      </c>
      <c r="I12" s="3"/>
      <c r="J12" s="3">
        <f>SUM(J3:J11)</f>
        <v>818504.39</v>
      </c>
      <c r="K12" s="3"/>
      <c r="L12" s="3">
        <f>SUM(L3:L11)</f>
        <v>6082365</v>
      </c>
      <c r="M12" s="16"/>
      <c r="N12" s="2"/>
      <c r="O12" s="8"/>
      <c r="P12" s="31">
        <f>SUM(P3:P11)</f>
        <v>2997860</v>
      </c>
      <c r="Q12" s="19">
        <f>SUM(Q3:Q11)</f>
        <v>6144756.5</v>
      </c>
      <c r="R12" s="13">
        <f>SUM(P12:Q12)</f>
        <v>9142616.5</v>
      </c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O13" s="25"/>
    </row>
    <row r="14" spans="1:15" ht="13.5" thickBot="1">
      <c r="A14" s="4"/>
      <c r="B14" s="4" t="s">
        <v>35</v>
      </c>
      <c r="C14" s="4"/>
      <c r="D14" s="4" t="s">
        <v>36</v>
      </c>
      <c r="E14" s="4"/>
      <c r="F14" s="4" t="s">
        <v>37</v>
      </c>
      <c r="G14" s="4"/>
      <c r="H14" s="4" t="s">
        <v>38</v>
      </c>
      <c r="I14" s="4"/>
      <c r="J14" s="4" t="s">
        <v>39</v>
      </c>
      <c r="K14" s="4"/>
      <c r="L14" s="2"/>
      <c r="M14" s="6"/>
      <c r="N14" s="41">
        <v>11803790</v>
      </c>
      <c r="O14" s="33"/>
    </row>
    <row r="15" spans="1:17" ht="12.75">
      <c r="A15" s="2">
        <v>212</v>
      </c>
      <c r="B15" s="2">
        <v>17800</v>
      </c>
      <c r="C15" s="2"/>
      <c r="D15" s="2">
        <v>2800</v>
      </c>
      <c r="E15" s="2"/>
      <c r="F15" s="2">
        <v>400</v>
      </c>
      <c r="G15" s="2"/>
      <c r="H15" s="2">
        <v>2800</v>
      </c>
      <c r="I15" s="2"/>
      <c r="J15" s="2">
        <v>200</v>
      </c>
      <c r="K15" s="2"/>
      <c r="L15" s="3">
        <f aca="true" t="shared" si="1" ref="L15:L22">SUM(B15:K15)</f>
        <v>24000</v>
      </c>
      <c r="M15" s="18">
        <v>212</v>
      </c>
      <c r="N15" s="40"/>
      <c r="O15" s="8"/>
      <c r="P15" s="30">
        <v>3000</v>
      </c>
      <c r="Q15" s="2">
        <v>13460</v>
      </c>
    </row>
    <row r="16" spans="1:18" ht="13.5" thickBot="1">
      <c r="A16" s="2">
        <v>221</v>
      </c>
      <c r="B16" s="2">
        <v>6000</v>
      </c>
      <c r="C16" s="2"/>
      <c r="D16" s="2"/>
      <c r="E16" s="2"/>
      <c r="F16" s="2">
        <v>6000</v>
      </c>
      <c r="G16" s="2"/>
      <c r="H16" s="2">
        <v>6000</v>
      </c>
      <c r="I16" s="2"/>
      <c r="J16" s="2"/>
      <c r="K16" s="2"/>
      <c r="L16" s="3">
        <f t="shared" si="1"/>
        <v>18000</v>
      </c>
      <c r="M16" s="18">
        <v>221</v>
      </c>
      <c r="N16" s="2"/>
      <c r="O16" s="42">
        <f>N14*30.2%</f>
        <v>3564744.58</v>
      </c>
      <c r="P16" s="30">
        <v>100000</v>
      </c>
      <c r="Q16" s="2">
        <v>18000</v>
      </c>
      <c r="R16" s="46">
        <f>R24+N14+O14+O16</f>
        <v>21505595.58</v>
      </c>
    </row>
    <row r="17" spans="1:17" ht="12.75">
      <c r="A17" s="2">
        <v>222</v>
      </c>
      <c r="B17" s="2">
        <v>8680</v>
      </c>
      <c r="C17" s="2"/>
      <c r="D17" s="2">
        <v>1200</v>
      </c>
      <c r="E17" s="2"/>
      <c r="F17" s="2">
        <v>1000</v>
      </c>
      <c r="G17" s="2"/>
      <c r="H17" s="2">
        <v>1700</v>
      </c>
      <c r="I17" s="2"/>
      <c r="J17" s="2">
        <v>500</v>
      </c>
      <c r="K17" s="2"/>
      <c r="L17" s="3">
        <f t="shared" si="1"/>
        <v>13080</v>
      </c>
      <c r="M17" s="18">
        <v>222</v>
      </c>
      <c r="N17" s="2"/>
      <c r="O17" s="43"/>
      <c r="P17" s="30">
        <v>2000</v>
      </c>
      <c r="Q17" s="2">
        <v>9200</v>
      </c>
    </row>
    <row r="18" spans="1:17" ht="12.75">
      <c r="A18" s="2">
        <v>225</v>
      </c>
      <c r="B18" s="2">
        <v>254315</v>
      </c>
      <c r="C18" s="2"/>
      <c r="D18" s="2">
        <v>61160.9</v>
      </c>
      <c r="E18" s="2"/>
      <c r="F18" s="2">
        <v>70206.6</v>
      </c>
      <c r="G18" s="2"/>
      <c r="H18" s="2">
        <v>106701</v>
      </c>
      <c r="I18" s="2"/>
      <c r="J18" s="2">
        <v>23648.9</v>
      </c>
      <c r="K18" s="2"/>
      <c r="L18" s="3">
        <f t="shared" si="1"/>
        <v>516032.4</v>
      </c>
      <c r="M18" s="18">
        <v>225</v>
      </c>
      <c r="N18" s="2"/>
      <c r="O18" s="8"/>
      <c r="P18" s="30"/>
      <c r="Q18" s="21">
        <v>271923</v>
      </c>
    </row>
    <row r="19" spans="1:17" ht="12.75">
      <c r="A19" s="2">
        <v>226</v>
      </c>
      <c r="B19" s="2">
        <v>85416.5</v>
      </c>
      <c r="C19" s="2"/>
      <c r="D19" s="2">
        <v>4290</v>
      </c>
      <c r="E19" s="2"/>
      <c r="F19" s="2">
        <v>2850</v>
      </c>
      <c r="G19" s="2"/>
      <c r="H19" s="2">
        <v>13987.5</v>
      </c>
      <c r="I19" s="2"/>
      <c r="J19" s="2">
        <v>1812</v>
      </c>
      <c r="K19" s="2"/>
      <c r="L19" s="3">
        <f t="shared" si="1"/>
        <v>108356</v>
      </c>
      <c r="M19" s="18">
        <v>226</v>
      </c>
      <c r="N19" s="2"/>
      <c r="O19" s="8"/>
      <c r="P19" s="30">
        <v>50000</v>
      </c>
      <c r="Q19" s="2">
        <v>85368</v>
      </c>
    </row>
    <row r="20" spans="1:17" ht="12.75">
      <c r="A20" s="2">
        <v>290</v>
      </c>
      <c r="B20" s="2">
        <v>4297.64</v>
      </c>
      <c r="C20" s="2"/>
      <c r="D20" s="2">
        <v>12017.64</v>
      </c>
      <c r="E20" s="2"/>
      <c r="F20" s="2">
        <v>7817.64</v>
      </c>
      <c r="G20" s="2"/>
      <c r="H20" s="2">
        <v>4292.64</v>
      </c>
      <c r="I20" s="2"/>
      <c r="J20" s="2">
        <v>7817.64</v>
      </c>
      <c r="K20" s="2"/>
      <c r="L20" s="3">
        <f t="shared" si="1"/>
        <v>36243.2</v>
      </c>
      <c r="M20" s="18">
        <v>290</v>
      </c>
      <c r="N20" s="2"/>
      <c r="O20" s="8"/>
      <c r="P20" s="30"/>
      <c r="Q20" s="2">
        <v>40000</v>
      </c>
    </row>
    <row r="21" spans="1:17" ht="12.75">
      <c r="A21" s="2">
        <v>340</v>
      </c>
      <c r="B21" s="2">
        <v>1781300</v>
      </c>
      <c r="C21" s="2"/>
      <c r="D21" s="2">
        <v>78400</v>
      </c>
      <c r="E21" s="2"/>
      <c r="F21" s="2">
        <v>103600</v>
      </c>
      <c r="G21" s="2"/>
      <c r="H21" s="2">
        <v>351500</v>
      </c>
      <c r="I21" s="2"/>
      <c r="J21" s="2">
        <v>103600</v>
      </c>
      <c r="K21" s="2"/>
      <c r="L21" s="3">
        <f t="shared" si="1"/>
        <v>2418400</v>
      </c>
      <c r="M21" s="18">
        <v>340</v>
      </c>
      <c r="N21" s="2"/>
      <c r="O21" s="8"/>
      <c r="P21" s="30">
        <v>200700</v>
      </c>
      <c r="Q21" s="21">
        <v>2362610</v>
      </c>
    </row>
    <row r="22" spans="1:17" ht="12.75">
      <c r="A22" s="2">
        <v>310</v>
      </c>
      <c r="B22" s="2">
        <v>20000</v>
      </c>
      <c r="C22" s="2"/>
      <c r="D22" s="2">
        <v>5000</v>
      </c>
      <c r="E22" s="2"/>
      <c r="F22" s="2">
        <v>5000</v>
      </c>
      <c r="G22" s="2"/>
      <c r="H22" s="2">
        <v>5000</v>
      </c>
      <c r="I22" s="2"/>
      <c r="J22" s="2">
        <v>5000</v>
      </c>
      <c r="K22" s="2"/>
      <c r="L22" s="3">
        <f t="shared" si="1"/>
        <v>40000</v>
      </c>
      <c r="M22" s="18">
        <v>310</v>
      </c>
      <c r="N22" s="2"/>
      <c r="O22" s="8"/>
      <c r="P22" s="30">
        <v>1928000</v>
      </c>
      <c r="Q22" s="2">
        <v>20000</v>
      </c>
    </row>
    <row r="23" spans="1:17" ht="12.75">
      <c r="A23" s="2">
        <v>223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18">
        <v>223</v>
      </c>
      <c r="N23" s="2"/>
      <c r="O23" s="8"/>
      <c r="P23" s="30"/>
      <c r="Q23" s="2">
        <v>1032800</v>
      </c>
    </row>
    <row r="24" spans="1:18" ht="12.75">
      <c r="A24" s="29" t="s">
        <v>34</v>
      </c>
      <c r="B24" s="3">
        <f>SUM(B15:B23)</f>
        <v>2177809.14</v>
      </c>
      <c r="C24" s="3"/>
      <c r="D24" s="3">
        <f>SUM(D15:D23)</f>
        <v>164868.53999999998</v>
      </c>
      <c r="E24" s="3"/>
      <c r="F24" s="3">
        <f>SUM(F15:F23)</f>
        <v>196874.24</v>
      </c>
      <c r="G24" s="3"/>
      <c r="H24" s="3">
        <f>SUM(H15:H23)</f>
        <v>491981.14</v>
      </c>
      <c r="I24" s="3"/>
      <c r="J24" s="3">
        <f>SUM(J15:J23)</f>
        <v>142578.54</v>
      </c>
      <c r="K24" s="3"/>
      <c r="L24" s="3">
        <f>SUM(L15:L23)</f>
        <v>3174111.6</v>
      </c>
      <c r="M24" s="16"/>
      <c r="N24" s="2"/>
      <c r="O24" s="8"/>
      <c r="P24" s="31">
        <f>SUM(P15:P23)</f>
        <v>2283700</v>
      </c>
      <c r="Q24" s="19">
        <f>SUM(Q15:Q23)</f>
        <v>3853361</v>
      </c>
      <c r="R24" s="13">
        <f>SUM(P24:Q24)</f>
        <v>6137061</v>
      </c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O25" s="25"/>
    </row>
    <row r="26" spans="1:17" ht="13.5" thickBot="1">
      <c r="A26" s="4"/>
      <c r="B26" s="23" t="s">
        <v>40</v>
      </c>
      <c r="C26" s="4"/>
      <c r="D26" s="4" t="s">
        <v>41</v>
      </c>
      <c r="E26" s="4"/>
      <c r="F26" s="4" t="s">
        <v>42</v>
      </c>
      <c r="G26" s="4"/>
      <c r="H26" s="2"/>
      <c r="I26" s="2"/>
      <c r="J26" s="2"/>
      <c r="K26" s="2"/>
      <c r="L26" s="2"/>
      <c r="M26" s="6"/>
      <c r="N26" s="44">
        <v>7576640</v>
      </c>
      <c r="O26" s="34"/>
      <c r="P26" s="30"/>
      <c r="Q26" s="2"/>
    </row>
    <row r="27" spans="1:17" ht="12.75">
      <c r="A27" s="2">
        <v>212</v>
      </c>
      <c r="B27" s="2">
        <v>14600</v>
      </c>
      <c r="C27" s="2"/>
      <c r="D27" s="2">
        <v>400</v>
      </c>
      <c r="E27" s="2"/>
      <c r="F27" s="2">
        <v>2800</v>
      </c>
      <c r="G27" s="2"/>
      <c r="H27" s="2"/>
      <c r="I27" s="2"/>
      <c r="J27" s="2"/>
      <c r="K27" s="2"/>
      <c r="L27" s="3">
        <f aca="true" t="shared" si="2" ref="L27:L34">SUM(B27:K27)</f>
        <v>17800</v>
      </c>
      <c r="M27" s="18">
        <v>212</v>
      </c>
      <c r="N27" s="40"/>
      <c r="O27" s="8"/>
      <c r="P27" s="30">
        <v>3000</v>
      </c>
      <c r="Q27" s="2">
        <v>11900</v>
      </c>
    </row>
    <row r="28" spans="1:18" ht="13.5" thickBot="1">
      <c r="A28" s="2">
        <v>221</v>
      </c>
      <c r="B28" s="2">
        <v>6000</v>
      </c>
      <c r="C28" s="2"/>
      <c r="D28" s="2"/>
      <c r="E28" s="2"/>
      <c r="F28" s="2">
        <v>6000</v>
      </c>
      <c r="G28" s="2"/>
      <c r="H28" s="2"/>
      <c r="I28" s="2"/>
      <c r="J28" s="2"/>
      <c r="K28" s="2"/>
      <c r="L28" s="3">
        <f t="shared" si="2"/>
        <v>12000</v>
      </c>
      <c r="M28" s="18">
        <v>221</v>
      </c>
      <c r="N28" s="2"/>
      <c r="O28" s="42">
        <f>N26*30.2%</f>
        <v>2288145.28</v>
      </c>
      <c r="P28" s="30">
        <v>60000</v>
      </c>
      <c r="Q28" s="2">
        <v>6000</v>
      </c>
      <c r="R28" s="46">
        <f>R36+N26+O26+O28</f>
        <v>13120903.28</v>
      </c>
    </row>
    <row r="29" spans="1:17" ht="12.75">
      <c r="A29" s="2">
        <v>222</v>
      </c>
      <c r="B29" s="2">
        <v>7500</v>
      </c>
      <c r="C29" s="2"/>
      <c r="D29" s="2">
        <v>1000</v>
      </c>
      <c r="E29" s="2"/>
      <c r="F29" s="2">
        <v>1200</v>
      </c>
      <c r="G29" s="2"/>
      <c r="H29" s="2"/>
      <c r="I29" s="2"/>
      <c r="J29" s="2"/>
      <c r="K29" s="2"/>
      <c r="L29" s="3">
        <f t="shared" si="2"/>
        <v>9700</v>
      </c>
      <c r="M29" s="18">
        <v>222</v>
      </c>
      <c r="N29" s="2"/>
      <c r="O29" s="43"/>
      <c r="P29" s="30">
        <v>2000</v>
      </c>
      <c r="Q29" s="2">
        <v>4000</v>
      </c>
    </row>
    <row r="30" spans="1:17" ht="12.75">
      <c r="A30" s="2">
        <v>225</v>
      </c>
      <c r="B30" s="2">
        <v>77047.4</v>
      </c>
      <c r="C30" s="2"/>
      <c r="D30" s="2">
        <v>63883.05</v>
      </c>
      <c r="E30" s="2"/>
      <c r="F30" s="2">
        <v>63996.8</v>
      </c>
      <c r="G30" s="2"/>
      <c r="H30" s="2"/>
      <c r="I30" s="2"/>
      <c r="J30" s="2"/>
      <c r="K30" s="2"/>
      <c r="L30" s="3">
        <f t="shared" si="2"/>
        <v>204927.25</v>
      </c>
      <c r="M30" s="18">
        <v>225</v>
      </c>
      <c r="N30" s="2"/>
      <c r="O30" s="8"/>
      <c r="P30" s="30"/>
      <c r="Q30" s="2">
        <v>118859</v>
      </c>
    </row>
    <row r="31" spans="1:17" ht="12.75">
      <c r="A31" s="2">
        <v>226</v>
      </c>
      <c r="B31" s="2">
        <v>50247.5</v>
      </c>
      <c r="C31" s="2"/>
      <c r="D31" s="2">
        <v>9025</v>
      </c>
      <c r="E31" s="2"/>
      <c r="F31" s="2">
        <v>8440</v>
      </c>
      <c r="G31" s="2"/>
      <c r="H31" s="2"/>
      <c r="I31" s="2"/>
      <c r="J31" s="2"/>
      <c r="K31" s="2"/>
      <c r="L31" s="3">
        <f t="shared" si="2"/>
        <v>67712.5</v>
      </c>
      <c r="M31" s="18">
        <v>226</v>
      </c>
      <c r="N31" s="2"/>
      <c r="O31" s="8"/>
      <c r="P31" s="31">
        <v>40000</v>
      </c>
      <c r="Q31" s="2">
        <v>54112</v>
      </c>
    </row>
    <row r="32" spans="1:17" ht="12.75">
      <c r="A32" s="2">
        <v>290</v>
      </c>
      <c r="B32" s="2">
        <v>15432.64</v>
      </c>
      <c r="C32" s="2"/>
      <c r="D32" s="2">
        <v>6052.64</v>
      </c>
      <c r="E32" s="2"/>
      <c r="F32" s="2">
        <v>4007.64</v>
      </c>
      <c r="G32" s="2"/>
      <c r="H32" s="2"/>
      <c r="I32" s="2"/>
      <c r="J32" s="2"/>
      <c r="K32" s="2"/>
      <c r="L32" s="3">
        <f t="shared" si="2"/>
        <v>25492.92</v>
      </c>
      <c r="M32" s="18">
        <v>290</v>
      </c>
      <c r="N32" s="2"/>
      <c r="O32" s="8"/>
      <c r="P32" s="30"/>
      <c r="Q32" s="2">
        <v>31000</v>
      </c>
    </row>
    <row r="33" spans="1:17" ht="12.75">
      <c r="A33" s="2">
        <v>340</v>
      </c>
      <c r="B33" s="2">
        <v>647600</v>
      </c>
      <c r="C33" s="2"/>
      <c r="D33" s="2">
        <v>226400</v>
      </c>
      <c r="E33" s="2"/>
      <c r="F33" s="2">
        <v>157100</v>
      </c>
      <c r="G33" s="2"/>
      <c r="H33" s="2"/>
      <c r="I33" s="2"/>
      <c r="J33" s="2"/>
      <c r="K33" s="2"/>
      <c r="L33" s="3">
        <f t="shared" si="2"/>
        <v>1031100</v>
      </c>
      <c r="M33" s="18">
        <v>340</v>
      </c>
      <c r="N33" s="2"/>
      <c r="O33" s="8"/>
      <c r="P33" s="30">
        <v>80300</v>
      </c>
      <c r="Q33" s="21">
        <v>1275947</v>
      </c>
    </row>
    <row r="34" spans="1:17" ht="12.75">
      <c r="A34" s="2">
        <v>310</v>
      </c>
      <c r="B34" s="2">
        <v>20000</v>
      </c>
      <c r="C34" s="2"/>
      <c r="D34" s="2">
        <v>5000</v>
      </c>
      <c r="E34" s="2"/>
      <c r="F34" s="2">
        <v>5000</v>
      </c>
      <c r="G34" s="2"/>
      <c r="H34" s="2"/>
      <c r="I34" s="2"/>
      <c r="J34" s="2"/>
      <c r="K34" s="2"/>
      <c r="L34" s="3">
        <f t="shared" si="2"/>
        <v>30000</v>
      </c>
      <c r="M34" s="18">
        <v>310</v>
      </c>
      <c r="N34" s="2"/>
      <c r="O34" s="8"/>
      <c r="P34" s="30">
        <v>1173000</v>
      </c>
      <c r="Q34" s="2">
        <v>15000</v>
      </c>
    </row>
    <row r="35" spans="1:17" ht="12.75">
      <c r="A35" s="2">
        <v>223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18">
        <v>223</v>
      </c>
      <c r="N35" s="2"/>
      <c r="O35" s="8"/>
      <c r="P35" s="30"/>
      <c r="Q35" s="2">
        <v>381000</v>
      </c>
    </row>
    <row r="36" spans="1:18" ht="12.75">
      <c r="A36" s="29" t="s">
        <v>34</v>
      </c>
      <c r="B36" s="3">
        <f>SUM(B27:B35)</f>
        <v>838427.54</v>
      </c>
      <c r="C36" s="3"/>
      <c r="D36" s="3">
        <f>SUM(D27:D35)</f>
        <v>311760.69</v>
      </c>
      <c r="E36" s="3"/>
      <c r="F36" s="3">
        <f>SUM(F27:F35)</f>
        <v>248544.44</v>
      </c>
      <c r="G36" s="3"/>
      <c r="H36" s="3"/>
      <c r="I36" s="3"/>
      <c r="J36" s="3"/>
      <c r="K36" s="3"/>
      <c r="L36" s="3">
        <f>SUM(L27:L35)</f>
        <v>1398732.67</v>
      </c>
      <c r="M36" s="16"/>
      <c r="N36" s="2"/>
      <c r="O36" s="8"/>
      <c r="P36" s="31">
        <f>SUM(P27:P35)</f>
        <v>1358300</v>
      </c>
      <c r="Q36" s="19">
        <f>SUM(Q27:Q35)</f>
        <v>1897818</v>
      </c>
      <c r="R36" s="13">
        <f>SUM(P36:Q36)</f>
        <v>3256118</v>
      </c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  <c r="O37" s="25"/>
    </row>
    <row r="38" spans="1:17" ht="13.5" thickBot="1">
      <c r="A38" s="2"/>
      <c r="B38" s="4" t="s">
        <v>43</v>
      </c>
      <c r="C38" s="4"/>
      <c r="D38" s="2"/>
      <c r="E38" s="2"/>
      <c r="F38" s="2"/>
      <c r="G38" s="2"/>
      <c r="H38" s="2"/>
      <c r="I38" s="2"/>
      <c r="J38" s="2"/>
      <c r="K38" s="2"/>
      <c r="L38" s="2"/>
      <c r="M38" s="6"/>
      <c r="N38" s="44">
        <v>3544090</v>
      </c>
      <c r="O38" s="34"/>
      <c r="P38" s="30"/>
      <c r="Q38" s="2"/>
    </row>
    <row r="39" spans="1:17" ht="12.75">
      <c r="A39" s="2">
        <v>212</v>
      </c>
      <c r="B39" s="2">
        <v>3400</v>
      </c>
      <c r="C39" s="2"/>
      <c r="D39" s="2"/>
      <c r="E39" s="2"/>
      <c r="F39" s="2"/>
      <c r="G39" s="2"/>
      <c r="H39" s="2"/>
      <c r="I39" s="2"/>
      <c r="J39" s="2"/>
      <c r="K39" s="2"/>
      <c r="L39" s="3">
        <f aca="true" t="shared" si="3" ref="L39:L46">SUM(B39:K39)</f>
        <v>3400</v>
      </c>
      <c r="M39" s="18">
        <v>212</v>
      </c>
      <c r="N39" s="40"/>
      <c r="O39" s="8"/>
      <c r="P39" s="30">
        <v>2000</v>
      </c>
      <c r="Q39" s="2">
        <v>3000</v>
      </c>
    </row>
    <row r="40" spans="1:18" ht="13.5" thickBot="1">
      <c r="A40" s="2">
        <v>221</v>
      </c>
      <c r="B40" s="2">
        <v>6000</v>
      </c>
      <c r="C40" s="2"/>
      <c r="D40" s="2"/>
      <c r="E40" s="2"/>
      <c r="F40" s="2"/>
      <c r="G40" s="2"/>
      <c r="H40" s="2"/>
      <c r="I40" s="2"/>
      <c r="J40" s="2"/>
      <c r="K40" s="2"/>
      <c r="L40" s="3">
        <f t="shared" si="3"/>
        <v>6000</v>
      </c>
      <c r="M40" s="18">
        <v>221</v>
      </c>
      <c r="N40" s="2"/>
      <c r="O40" s="42">
        <f>N38*30.2%</f>
        <v>1070315.18</v>
      </c>
      <c r="P40" s="30">
        <v>20000</v>
      </c>
      <c r="Q40" s="2">
        <v>6000</v>
      </c>
      <c r="R40" s="46">
        <f>R48+N38+O38+O40</f>
        <v>6827592.18</v>
      </c>
    </row>
    <row r="41" spans="1:17" ht="12.75">
      <c r="A41" s="2">
        <v>222</v>
      </c>
      <c r="B41" s="2">
        <v>1200</v>
      </c>
      <c r="C41" s="2"/>
      <c r="D41" s="2"/>
      <c r="E41" s="2"/>
      <c r="F41" s="2"/>
      <c r="G41" s="2"/>
      <c r="H41" s="2"/>
      <c r="I41" s="2"/>
      <c r="J41" s="2"/>
      <c r="K41" s="2"/>
      <c r="L41" s="3">
        <f t="shared" si="3"/>
        <v>1200</v>
      </c>
      <c r="M41" s="18">
        <v>222</v>
      </c>
      <c r="N41" s="2"/>
      <c r="O41" s="43"/>
      <c r="P41" s="30">
        <v>2000</v>
      </c>
      <c r="Q41" s="2">
        <v>1000</v>
      </c>
    </row>
    <row r="42" spans="1:20" ht="12.75">
      <c r="A42" s="2">
        <v>225</v>
      </c>
      <c r="B42" s="2">
        <v>507250.15</v>
      </c>
      <c r="C42" s="2"/>
      <c r="D42" s="2"/>
      <c r="E42" s="2"/>
      <c r="F42" s="2"/>
      <c r="G42" s="2"/>
      <c r="H42" s="2"/>
      <c r="I42" s="2"/>
      <c r="J42" s="2"/>
      <c r="K42" s="2"/>
      <c r="L42" s="3">
        <f t="shared" si="3"/>
        <v>507250.15</v>
      </c>
      <c r="M42" s="18">
        <v>225</v>
      </c>
      <c r="N42" s="2"/>
      <c r="O42" s="8"/>
      <c r="P42" s="30"/>
      <c r="Q42" s="21">
        <f>110200+323000</f>
        <v>433200</v>
      </c>
      <c r="S42">
        <v>323000</v>
      </c>
      <c r="T42" t="s">
        <v>53</v>
      </c>
    </row>
    <row r="43" spans="1:17" ht="12.75">
      <c r="A43" s="2">
        <v>226</v>
      </c>
      <c r="B43" s="2">
        <v>21787.5</v>
      </c>
      <c r="C43" s="2"/>
      <c r="D43" s="2"/>
      <c r="E43" s="2"/>
      <c r="F43" s="2"/>
      <c r="G43" s="2"/>
      <c r="H43" s="2"/>
      <c r="I43" s="2"/>
      <c r="J43" s="2"/>
      <c r="K43" s="2"/>
      <c r="L43" s="3">
        <f t="shared" si="3"/>
        <v>21787.5</v>
      </c>
      <c r="M43" s="18">
        <v>226</v>
      </c>
      <c r="N43" s="2"/>
      <c r="O43" s="8"/>
      <c r="P43" s="30">
        <v>22000</v>
      </c>
      <c r="Q43" s="2">
        <v>15387</v>
      </c>
    </row>
    <row r="44" spans="1:17" ht="12.75">
      <c r="A44" s="2">
        <v>290</v>
      </c>
      <c r="B44" s="2">
        <v>8395.28</v>
      </c>
      <c r="C44" s="2"/>
      <c r="D44" s="2"/>
      <c r="E44" s="2"/>
      <c r="F44" s="2"/>
      <c r="G44" s="2"/>
      <c r="H44" s="2"/>
      <c r="I44" s="2"/>
      <c r="J44" s="2"/>
      <c r="K44" s="2"/>
      <c r="L44" s="3">
        <f t="shared" si="3"/>
        <v>8395.28</v>
      </c>
      <c r="M44" s="18">
        <v>290</v>
      </c>
      <c r="N44" s="2"/>
      <c r="O44" s="8"/>
      <c r="P44" s="30"/>
      <c r="Q44" s="2">
        <v>11500</v>
      </c>
    </row>
    <row r="45" spans="1:17" ht="12.75">
      <c r="A45" s="2">
        <v>340</v>
      </c>
      <c r="B45" s="2">
        <v>766400</v>
      </c>
      <c r="C45" s="2"/>
      <c r="D45" s="2"/>
      <c r="E45" s="2"/>
      <c r="F45" s="2"/>
      <c r="G45" s="2"/>
      <c r="H45" s="2"/>
      <c r="I45" s="2"/>
      <c r="J45" s="2"/>
      <c r="K45" s="2"/>
      <c r="L45" s="3">
        <f t="shared" si="3"/>
        <v>766400</v>
      </c>
      <c r="M45" s="18">
        <v>340</v>
      </c>
      <c r="N45" s="2"/>
      <c r="O45" s="8"/>
      <c r="P45" s="30">
        <v>90900</v>
      </c>
      <c r="Q45" s="2">
        <v>475000</v>
      </c>
    </row>
    <row r="46" spans="1:17" ht="12.75">
      <c r="A46" s="2">
        <v>310</v>
      </c>
      <c r="B46" s="2">
        <v>10000</v>
      </c>
      <c r="C46" s="2"/>
      <c r="D46" s="2"/>
      <c r="E46" s="2"/>
      <c r="F46" s="2"/>
      <c r="G46" s="2"/>
      <c r="H46" s="2"/>
      <c r="I46" s="2"/>
      <c r="J46" s="2"/>
      <c r="K46" s="2"/>
      <c r="L46" s="3">
        <f t="shared" si="3"/>
        <v>10000</v>
      </c>
      <c r="M46" s="18">
        <v>310</v>
      </c>
      <c r="N46" s="2"/>
      <c r="O46" s="8"/>
      <c r="P46" s="30">
        <v>436000</v>
      </c>
      <c r="Q46" s="2">
        <v>3000</v>
      </c>
    </row>
    <row r="47" spans="1:17" ht="12.75">
      <c r="A47" s="2">
        <v>223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18">
        <v>223</v>
      </c>
      <c r="N47" s="2"/>
      <c r="O47" s="8"/>
      <c r="P47" s="30"/>
      <c r="Q47" s="2">
        <f>1015200-323000</f>
        <v>692200</v>
      </c>
    </row>
    <row r="48" spans="1:18" ht="12.75">
      <c r="A48" s="29" t="s">
        <v>34</v>
      </c>
      <c r="B48" s="3">
        <f>SUM(B39:B47)</f>
        <v>1324432.9300000002</v>
      </c>
      <c r="C48" s="3"/>
      <c r="D48" s="3"/>
      <c r="E48" s="3"/>
      <c r="F48" s="3"/>
      <c r="G48" s="3"/>
      <c r="H48" s="3"/>
      <c r="I48" s="3"/>
      <c r="J48" s="3"/>
      <c r="K48" s="3"/>
      <c r="L48" s="3">
        <f>SUM(L39:L47)</f>
        <v>1324432.9300000002</v>
      </c>
      <c r="M48" s="16"/>
      <c r="N48" s="2"/>
      <c r="O48" s="8"/>
      <c r="P48" s="31">
        <f>SUM(P39:P47)</f>
        <v>572900</v>
      </c>
      <c r="Q48" s="19">
        <f>SUM(Q39:Q47)</f>
        <v>1640287</v>
      </c>
      <c r="R48" s="13">
        <f>SUM(P48:Q48)</f>
        <v>2213187</v>
      </c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O49" s="25"/>
    </row>
    <row r="50" spans="1:17" ht="13.5" thickBot="1">
      <c r="A50" s="2"/>
      <c r="B50" s="4" t="s">
        <v>44</v>
      </c>
      <c r="C50" s="4"/>
      <c r="D50" s="4"/>
      <c r="E50" s="2"/>
      <c r="F50" s="2"/>
      <c r="G50" s="2"/>
      <c r="H50" s="2"/>
      <c r="I50" s="2"/>
      <c r="J50" s="2"/>
      <c r="K50" s="2"/>
      <c r="L50" s="2"/>
      <c r="M50" s="6"/>
      <c r="N50" s="44">
        <v>3541610</v>
      </c>
      <c r="O50" s="34"/>
      <c r="P50" s="30"/>
      <c r="Q50" s="2"/>
    </row>
    <row r="51" spans="1:17" ht="12.75">
      <c r="A51" s="2">
        <v>212</v>
      </c>
      <c r="B51" s="2">
        <v>6000</v>
      </c>
      <c r="C51" s="2"/>
      <c r="D51" s="2"/>
      <c r="E51" s="2"/>
      <c r="F51" s="2"/>
      <c r="G51" s="2"/>
      <c r="H51" s="2"/>
      <c r="I51" s="2"/>
      <c r="J51" s="2"/>
      <c r="K51" s="2"/>
      <c r="L51" s="3">
        <f aca="true" t="shared" si="4" ref="L51:L58">SUM(B51:K51)</f>
        <v>6000</v>
      </c>
      <c r="M51" s="18">
        <v>212</v>
      </c>
      <c r="N51" s="40"/>
      <c r="O51" s="8"/>
      <c r="P51" s="30">
        <v>2000</v>
      </c>
      <c r="Q51" s="2">
        <v>3500</v>
      </c>
    </row>
    <row r="52" spans="1:20" ht="13.5" thickBot="1">
      <c r="A52" s="2">
        <v>221</v>
      </c>
      <c r="B52" s="2">
        <v>6000</v>
      </c>
      <c r="C52" s="2"/>
      <c r="D52" s="2"/>
      <c r="E52" s="2"/>
      <c r="F52" s="2"/>
      <c r="G52" s="2"/>
      <c r="H52" s="2"/>
      <c r="I52" s="2"/>
      <c r="J52" s="2"/>
      <c r="K52" s="2"/>
      <c r="L52" s="3">
        <f t="shared" si="4"/>
        <v>6000</v>
      </c>
      <c r="M52" s="18">
        <v>221</v>
      </c>
      <c r="N52" s="2"/>
      <c r="O52" s="39">
        <f>N50*30.2%</f>
        <v>1069566.22</v>
      </c>
      <c r="P52" s="30">
        <v>20000</v>
      </c>
      <c r="Q52" s="2">
        <v>0</v>
      </c>
      <c r="R52" s="46">
        <f>R60+N50+O50+O52</f>
        <v>6410417.22</v>
      </c>
      <c r="T52">
        <v>6410417</v>
      </c>
    </row>
    <row r="53" spans="1:17" ht="12.75">
      <c r="A53" s="2">
        <v>222</v>
      </c>
      <c r="B53" s="2">
        <v>2400</v>
      </c>
      <c r="C53" s="2"/>
      <c r="D53" s="2"/>
      <c r="E53" s="2"/>
      <c r="F53" s="2"/>
      <c r="G53" s="2"/>
      <c r="H53" s="2"/>
      <c r="I53" s="2"/>
      <c r="J53" s="2"/>
      <c r="K53" s="2"/>
      <c r="L53" s="3">
        <f t="shared" si="4"/>
        <v>2400</v>
      </c>
      <c r="M53" s="18">
        <v>222</v>
      </c>
      <c r="N53" s="2"/>
      <c r="O53" s="38"/>
      <c r="P53" s="30">
        <v>2000</v>
      </c>
      <c r="Q53" s="2">
        <v>1500</v>
      </c>
    </row>
    <row r="54" spans="1:17" ht="12.75">
      <c r="A54" s="2">
        <v>225</v>
      </c>
      <c r="B54" s="2">
        <v>308017.75</v>
      </c>
      <c r="C54" s="2"/>
      <c r="D54" s="2"/>
      <c r="E54" s="2"/>
      <c r="F54" s="2"/>
      <c r="G54" s="2"/>
      <c r="H54" s="2"/>
      <c r="I54" s="2"/>
      <c r="J54" s="2"/>
      <c r="K54" s="2"/>
      <c r="L54" s="3">
        <f t="shared" si="4"/>
        <v>308017.75</v>
      </c>
      <c r="M54" s="18">
        <v>225</v>
      </c>
      <c r="N54" s="2"/>
      <c r="O54" s="8"/>
      <c r="P54" s="30"/>
      <c r="Q54" s="2">
        <v>71532</v>
      </c>
    </row>
    <row r="55" spans="1:17" ht="12.75">
      <c r="A55" s="2">
        <v>226</v>
      </c>
      <c r="B55" s="2">
        <v>18227.5</v>
      </c>
      <c r="C55" s="2"/>
      <c r="D55" s="2"/>
      <c r="E55" s="2"/>
      <c r="F55" s="2"/>
      <c r="G55" s="2"/>
      <c r="H55" s="2"/>
      <c r="I55" s="2"/>
      <c r="J55" s="2"/>
      <c r="K55" s="2"/>
      <c r="L55" s="3">
        <f t="shared" si="4"/>
        <v>18227.5</v>
      </c>
      <c r="M55" s="18">
        <v>226</v>
      </c>
      <c r="N55" s="2"/>
      <c r="O55" s="8"/>
      <c r="P55" s="30">
        <v>22000</v>
      </c>
      <c r="Q55" s="2">
        <v>11828</v>
      </c>
    </row>
    <row r="56" spans="1:17" ht="12.75">
      <c r="A56" s="2">
        <v>290</v>
      </c>
      <c r="B56" s="2">
        <v>9737.64</v>
      </c>
      <c r="C56" s="2"/>
      <c r="D56" s="2"/>
      <c r="E56" s="2"/>
      <c r="F56" s="2"/>
      <c r="G56" s="2"/>
      <c r="H56" s="2"/>
      <c r="I56" s="2"/>
      <c r="J56" s="2"/>
      <c r="K56" s="2"/>
      <c r="L56" s="3">
        <f>SUM(B56:K56)</f>
        <v>9737.64</v>
      </c>
      <c r="M56" s="18">
        <v>290</v>
      </c>
      <c r="N56" s="2"/>
      <c r="O56" s="8"/>
      <c r="P56" s="30"/>
      <c r="Q56" s="2">
        <v>11800</v>
      </c>
    </row>
    <row r="57" spans="1:17" ht="12.75">
      <c r="A57" s="2">
        <v>340</v>
      </c>
      <c r="B57" s="2">
        <v>848300</v>
      </c>
      <c r="C57" s="2"/>
      <c r="D57" s="2"/>
      <c r="E57" s="2"/>
      <c r="F57" s="2"/>
      <c r="G57" s="2"/>
      <c r="H57" s="2"/>
      <c r="I57" s="2"/>
      <c r="J57" s="2"/>
      <c r="K57" s="2"/>
      <c r="L57" s="3">
        <f t="shared" si="4"/>
        <v>848300</v>
      </c>
      <c r="M57" s="18">
        <v>340</v>
      </c>
      <c r="N57" s="2"/>
      <c r="O57" s="8"/>
      <c r="P57" s="30">
        <v>80300</v>
      </c>
      <c r="Q57" s="2">
        <v>1170181</v>
      </c>
    </row>
    <row r="58" spans="1:17" ht="12.75">
      <c r="A58" s="2">
        <v>310</v>
      </c>
      <c r="B58" s="2">
        <v>10000</v>
      </c>
      <c r="C58" s="2"/>
      <c r="D58" s="2"/>
      <c r="E58" s="2"/>
      <c r="F58" s="2"/>
      <c r="G58" s="2"/>
      <c r="H58" s="2"/>
      <c r="I58" s="2"/>
      <c r="J58" s="2"/>
      <c r="K58" s="2"/>
      <c r="L58" s="3">
        <f t="shared" si="4"/>
        <v>10000</v>
      </c>
      <c r="M58" s="18">
        <v>310</v>
      </c>
      <c r="N58" s="2"/>
      <c r="O58" s="8"/>
      <c r="P58" s="30">
        <f>263000+1997</f>
        <v>264997</v>
      </c>
      <c r="Q58" s="2">
        <f>7500-1997</f>
        <v>5503</v>
      </c>
    </row>
    <row r="59" spans="1:17" ht="12.75">
      <c r="A59" s="2">
        <v>223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18">
        <v>223</v>
      </c>
      <c r="N59" s="2"/>
      <c r="O59" s="8"/>
      <c r="P59" s="30"/>
      <c r="Q59" s="2">
        <v>132100</v>
      </c>
    </row>
    <row r="60" spans="1:18" ht="12.75">
      <c r="A60" s="29" t="s">
        <v>34</v>
      </c>
      <c r="B60" s="3">
        <f>SUM(B51:B59)</f>
        <v>1208682.8900000001</v>
      </c>
      <c r="C60" s="3"/>
      <c r="D60" s="3"/>
      <c r="E60" s="3"/>
      <c r="F60" s="3"/>
      <c r="G60" s="3"/>
      <c r="H60" s="3"/>
      <c r="I60" s="3"/>
      <c r="J60" s="3"/>
      <c r="K60" s="3"/>
      <c r="L60" s="3">
        <f>SUM(L51:L59)</f>
        <v>1208682.8900000001</v>
      </c>
      <c r="M60" s="16"/>
      <c r="N60" s="2"/>
      <c r="O60" s="8"/>
      <c r="P60" s="31">
        <f>SUM(P51:P59)</f>
        <v>391297</v>
      </c>
      <c r="Q60" s="19">
        <f>SUM(Q51:Q59)</f>
        <v>1407944</v>
      </c>
      <c r="R60" s="13">
        <f>SUM(P60:Q60)</f>
        <v>1799241</v>
      </c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  <c r="O61" s="25"/>
    </row>
    <row r="62" spans="1:18" ht="13.5" thickBot="1">
      <c r="A62" s="4"/>
      <c r="B62" s="4" t="s">
        <v>45</v>
      </c>
      <c r="C62" s="4"/>
      <c r="D62" s="2"/>
      <c r="E62" s="2"/>
      <c r="F62" s="2"/>
      <c r="G62" s="2"/>
      <c r="H62" s="2"/>
      <c r="I62" s="2"/>
      <c r="J62" s="2"/>
      <c r="K62" s="2"/>
      <c r="L62" s="2"/>
      <c r="M62" s="6"/>
      <c r="N62" s="44">
        <v>3884160</v>
      </c>
      <c r="O62" s="34"/>
      <c r="P62" s="30"/>
      <c r="Q62" s="2"/>
      <c r="R62" s="2"/>
    </row>
    <row r="63" spans="1:18" ht="12.75">
      <c r="A63" s="2">
        <v>212</v>
      </c>
      <c r="B63" s="2">
        <v>6200</v>
      </c>
      <c r="C63" s="2"/>
      <c r="D63" s="2"/>
      <c r="E63" s="2"/>
      <c r="F63" s="2"/>
      <c r="G63" s="2"/>
      <c r="H63" s="2"/>
      <c r="I63" s="2"/>
      <c r="J63" s="2"/>
      <c r="K63" s="2"/>
      <c r="L63" s="3">
        <f aca="true" t="shared" si="5" ref="L63:L70">SUM(B63:K63)</f>
        <v>6200</v>
      </c>
      <c r="M63" s="18">
        <v>212</v>
      </c>
      <c r="N63" s="40"/>
      <c r="O63" s="8"/>
      <c r="P63" s="30">
        <v>2000</v>
      </c>
      <c r="Q63" s="2">
        <v>3500</v>
      </c>
      <c r="R63" s="2"/>
    </row>
    <row r="64" spans="1:18" ht="13.5" thickBot="1">
      <c r="A64" s="2">
        <v>221</v>
      </c>
      <c r="B64" s="2">
        <v>6000</v>
      </c>
      <c r="C64" s="2"/>
      <c r="D64" s="2"/>
      <c r="E64" s="2"/>
      <c r="F64" s="2"/>
      <c r="G64" s="2"/>
      <c r="H64" s="2"/>
      <c r="I64" s="2"/>
      <c r="J64" s="2"/>
      <c r="K64" s="2"/>
      <c r="L64" s="3">
        <f t="shared" si="5"/>
        <v>6000</v>
      </c>
      <c r="M64" s="18">
        <v>221</v>
      </c>
      <c r="N64" s="2"/>
      <c r="O64" s="42">
        <f>N62*30.2%</f>
        <v>1173016.32</v>
      </c>
      <c r="P64" s="30">
        <v>20000</v>
      </c>
      <c r="Q64" s="2">
        <v>6000</v>
      </c>
      <c r="R64" s="47">
        <f>R72+N62+O62+O64</f>
        <v>8712031.32</v>
      </c>
    </row>
    <row r="65" spans="1:18" ht="12.75">
      <c r="A65" s="2">
        <v>222</v>
      </c>
      <c r="B65" s="2">
        <v>2400</v>
      </c>
      <c r="C65" s="2"/>
      <c r="D65" s="2"/>
      <c r="E65" s="2"/>
      <c r="F65" s="2"/>
      <c r="G65" s="2"/>
      <c r="H65" s="2"/>
      <c r="I65" s="2"/>
      <c r="J65" s="2"/>
      <c r="K65" s="2"/>
      <c r="L65" s="3">
        <f t="shared" si="5"/>
        <v>2400</v>
      </c>
      <c r="M65" s="18">
        <v>222</v>
      </c>
      <c r="N65" s="2"/>
      <c r="O65" s="43"/>
      <c r="P65" s="30">
        <v>2000</v>
      </c>
      <c r="Q65" s="2">
        <v>2000</v>
      </c>
      <c r="R65" s="2"/>
    </row>
    <row r="66" spans="1:18" ht="12.75">
      <c r="A66" s="2">
        <v>225</v>
      </c>
      <c r="B66" s="2">
        <v>135729.45</v>
      </c>
      <c r="C66" s="2"/>
      <c r="D66" s="2"/>
      <c r="E66" s="2"/>
      <c r="F66" s="2"/>
      <c r="G66" s="2"/>
      <c r="H66" s="2"/>
      <c r="I66" s="2"/>
      <c r="J66" s="2"/>
      <c r="K66" s="2"/>
      <c r="L66" s="3">
        <f t="shared" si="5"/>
        <v>135729.45</v>
      </c>
      <c r="M66" s="18">
        <v>225</v>
      </c>
      <c r="N66" s="2"/>
      <c r="O66" s="8"/>
      <c r="P66" s="30"/>
      <c r="Q66" s="2">
        <v>79046</v>
      </c>
      <c r="R66" s="2"/>
    </row>
    <row r="67" spans="1:18" ht="12.75">
      <c r="A67" s="2">
        <v>226</v>
      </c>
      <c r="B67" s="2">
        <v>23227.5</v>
      </c>
      <c r="C67" s="2"/>
      <c r="D67" s="2"/>
      <c r="E67" s="2"/>
      <c r="F67" s="2"/>
      <c r="G67" s="2"/>
      <c r="H67" s="2"/>
      <c r="I67" s="2"/>
      <c r="J67" s="2"/>
      <c r="K67" s="2"/>
      <c r="L67" s="3">
        <f t="shared" si="5"/>
        <v>23227.5</v>
      </c>
      <c r="M67" s="18">
        <v>226</v>
      </c>
      <c r="N67" s="2"/>
      <c r="O67" s="8"/>
      <c r="P67" s="30">
        <v>22000</v>
      </c>
      <c r="Q67" s="2">
        <v>16828</v>
      </c>
      <c r="R67" s="2"/>
    </row>
    <row r="68" spans="1:18" ht="12.75">
      <c r="A68" s="2">
        <v>290</v>
      </c>
      <c r="B68" s="2">
        <v>6892.64</v>
      </c>
      <c r="C68" s="2"/>
      <c r="D68" s="2"/>
      <c r="E68" s="2"/>
      <c r="F68" s="2"/>
      <c r="G68" s="2"/>
      <c r="H68" s="2"/>
      <c r="I68" s="2"/>
      <c r="J68" s="2"/>
      <c r="K68" s="2"/>
      <c r="L68" s="3">
        <f t="shared" si="5"/>
        <v>6892.64</v>
      </c>
      <c r="M68" s="18">
        <v>290</v>
      </c>
      <c r="N68" s="2"/>
      <c r="O68" s="8"/>
      <c r="P68" s="30"/>
      <c r="Q68" s="2">
        <v>11800</v>
      </c>
      <c r="R68" s="2"/>
    </row>
    <row r="69" spans="1:18" ht="12.75">
      <c r="A69" s="2">
        <v>340</v>
      </c>
      <c r="B69" s="2">
        <v>494600</v>
      </c>
      <c r="C69" s="2"/>
      <c r="D69" s="2"/>
      <c r="E69" s="2"/>
      <c r="F69" s="2"/>
      <c r="G69" s="2"/>
      <c r="H69" s="2"/>
      <c r="I69" s="2"/>
      <c r="J69" s="2"/>
      <c r="K69" s="2"/>
      <c r="L69" s="3">
        <f t="shared" si="5"/>
        <v>494600</v>
      </c>
      <c r="M69" s="18">
        <v>340</v>
      </c>
      <c r="N69" s="2"/>
      <c r="O69" s="8"/>
      <c r="P69" s="30">
        <v>80900</v>
      </c>
      <c r="Q69" s="2">
        <v>2477181</v>
      </c>
      <c r="R69" s="2"/>
    </row>
    <row r="70" spans="1:18" ht="12.75">
      <c r="A70" s="2">
        <v>310</v>
      </c>
      <c r="B70" s="2">
        <v>10000</v>
      </c>
      <c r="C70" s="2"/>
      <c r="D70" s="2"/>
      <c r="E70" s="2"/>
      <c r="F70" s="2"/>
      <c r="G70" s="2"/>
      <c r="H70" s="2"/>
      <c r="I70" s="2"/>
      <c r="J70" s="2"/>
      <c r="K70" s="2"/>
      <c r="L70" s="3">
        <f t="shared" si="5"/>
        <v>10000</v>
      </c>
      <c r="M70" s="18">
        <v>310</v>
      </c>
      <c r="N70" s="2"/>
      <c r="O70" s="8"/>
      <c r="P70" s="30">
        <v>518000</v>
      </c>
      <c r="Q70" s="2">
        <v>7500</v>
      </c>
      <c r="R70" s="2"/>
    </row>
    <row r="71" spans="1:18" ht="12.75">
      <c r="A71" s="2">
        <v>223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18">
        <v>223</v>
      </c>
      <c r="N71" s="2"/>
      <c r="O71" s="8"/>
      <c r="P71" s="30"/>
      <c r="Q71" s="2">
        <v>406100</v>
      </c>
      <c r="R71" s="2"/>
    </row>
    <row r="72" spans="1:18" ht="12.75">
      <c r="A72" s="29" t="s">
        <v>34</v>
      </c>
      <c r="B72" s="3">
        <f>SUM(B63:B71)</f>
        <v>685049.5900000001</v>
      </c>
      <c r="C72" s="3"/>
      <c r="D72" s="3"/>
      <c r="E72" s="3"/>
      <c r="F72" s="3"/>
      <c r="G72" s="3"/>
      <c r="H72" s="3"/>
      <c r="I72" s="3"/>
      <c r="J72" s="3"/>
      <c r="K72" s="3"/>
      <c r="L72" s="3">
        <f>SUM(L63:L71)</f>
        <v>685049.5900000001</v>
      </c>
      <c r="M72" s="16"/>
      <c r="N72" s="2"/>
      <c r="O72" s="8"/>
      <c r="P72" s="31">
        <f>SUM(P63:P71)</f>
        <v>644900</v>
      </c>
      <c r="Q72" s="19">
        <f>SUM(Q63:Q71)</f>
        <v>3009955</v>
      </c>
      <c r="R72" s="19">
        <f>SUM(P72:Q72)</f>
        <v>3654855</v>
      </c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  <c r="O73" s="25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"/>
      <c r="O74" s="25"/>
    </row>
    <row r="75" spans="1:17" ht="13.5" thickBot="1">
      <c r="A75" s="4"/>
      <c r="B75" s="4" t="s">
        <v>46</v>
      </c>
      <c r="C75" s="4"/>
      <c r="D75" s="2"/>
      <c r="E75" s="2"/>
      <c r="F75" s="2"/>
      <c r="G75" s="2"/>
      <c r="H75" s="2"/>
      <c r="I75" s="2"/>
      <c r="J75" s="2"/>
      <c r="K75" s="2"/>
      <c r="L75" s="2"/>
      <c r="M75" s="6"/>
      <c r="N75" s="44">
        <v>2716920</v>
      </c>
      <c r="O75" s="34"/>
      <c r="P75" s="30"/>
      <c r="Q75" s="2"/>
    </row>
    <row r="76" spans="1:17" ht="12.75">
      <c r="A76" s="2">
        <v>212</v>
      </c>
      <c r="B76" s="2">
        <v>400</v>
      </c>
      <c r="C76" s="2"/>
      <c r="D76" s="2"/>
      <c r="E76" s="2"/>
      <c r="F76" s="2"/>
      <c r="G76" s="2"/>
      <c r="H76" s="2"/>
      <c r="I76" s="2"/>
      <c r="J76" s="2"/>
      <c r="K76" s="2"/>
      <c r="L76" s="3">
        <f aca="true" t="shared" si="6" ref="L76:L83">SUM(B76:K76)</f>
        <v>400</v>
      </c>
      <c r="M76" s="18">
        <v>212</v>
      </c>
      <c r="N76" s="40"/>
      <c r="O76" s="8"/>
      <c r="P76" s="30">
        <v>2000</v>
      </c>
      <c r="Q76" s="2">
        <v>400</v>
      </c>
    </row>
    <row r="77" spans="1:18" ht="13.5" thickBot="1">
      <c r="A77" s="2">
        <v>221</v>
      </c>
      <c r="B77" s="2">
        <v>6000</v>
      </c>
      <c r="C77" s="2"/>
      <c r="D77" s="2"/>
      <c r="E77" s="2"/>
      <c r="F77" s="2"/>
      <c r="G77" s="2"/>
      <c r="H77" s="2"/>
      <c r="I77" s="2"/>
      <c r="J77" s="2"/>
      <c r="K77" s="2"/>
      <c r="L77" s="3">
        <f t="shared" si="6"/>
        <v>6000</v>
      </c>
      <c r="M77" s="18">
        <v>221</v>
      </c>
      <c r="N77" s="2"/>
      <c r="O77" s="42">
        <f>N75*30.2%</f>
        <v>820509.84</v>
      </c>
      <c r="P77" s="30">
        <v>20000</v>
      </c>
      <c r="Q77" s="2">
        <v>6000</v>
      </c>
      <c r="R77" s="46">
        <f>R85+N75+O75+O77</f>
        <v>6076579.84</v>
      </c>
    </row>
    <row r="78" spans="1:17" ht="12.75">
      <c r="A78" s="2">
        <v>222</v>
      </c>
      <c r="B78" s="2">
        <v>1000</v>
      </c>
      <c r="C78" s="2"/>
      <c r="D78" s="2"/>
      <c r="E78" s="2"/>
      <c r="F78" s="2"/>
      <c r="G78" s="2"/>
      <c r="H78" s="2"/>
      <c r="I78" s="2"/>
      <c r="J78" s="2"/>
      <c r="K78" s="2"/>
      <c r="L78" s="3">
        <f t="shared" si="6"/>
        <v>1000</v>
      </c>
      <c r="M78" s="18">
        <v>222</v>
      </c>
      <c r="N78" s="2"/>
      <c r="O78" s="43"/>
      <c r="P78" s="30">
        <v>2000</v>
      </c>
      <c r="Q78" s="2">
        <v>1000</v>
      </c>
    </row>
    <row r="79" spans="1:17" ht="12.75">
      <c r="A79" s="2">
        <v>225</v>
      </c>
      <c r="B79" s="2">
        <v>438691.7</v>
      </c>
      <c r="C79" s="2"/>
      <c r="D79" s="2"/>
      <c r="E79" s="2"/>
      <c r="F79" s="2"/>
      <c r="G79" s="2"/>
      <c r="H79" s="2"/>
      <c r="I79" s="2"/>
      <c r="J79" s="2"/>
      <c r="K79" s="2"/>
      <c r="L79" s="3">
        <f t="shared" si="6"/>
        <v>438691.7</v>
      </c>
      <c r="M79" s="18">
        <v>225</v>
      </c>
      <c r="N79" s="2"/>
      <c r="O79" s="8"/>
      <c r="P79" s="30"/>
      <c r="Q79" s="2">
        <v>55850</v>
      </c>
    </row>
    <row r="80" spans="1:17" ht="12.75">
      <c r="A80" s="2">
        <v>226</v>
      </c>
      <c r="B80" s="2">
        <v>10300</v>
      </c>
      <c r="C80" s="2"/>
      <c r="D80" s="2"/>
      <c r="E80" s="2"/>
      <c r="F80" s="2"/>
      <c r="G80" s="2"/>
      <c r="H80" s="2"/>
      <c r="I80" s="2"/>
      <c r="J80" s="2"/>
      <c r="K80" s="2"/>
      <c r="L80" s="3">
        <f t="shared" si="6"/>
        <v>10300</v>
      </c>
      <c r="M80" s="18">
        <v>226</v>
      </c>
      <c r="N80" s="2"/>
      <c r="O80" s="8"/>
      <c r="P80" s="30">
        <v>22000</v>
      </c>
      <c r="Q80" s="2">
        <v>5100</v>
      </c>
    </row>
    <row r="81" spans="1:17" ht="12.75">
      <c r="A81" s="2">
        <v>290</v>
      </c>
      <c r="B81" s="2">
        <v>6052.64</v>
      </c>
      <c r="C81" s="2"/>
      <c r="D81" s="2"/>
      <c r="E81" s="2"/>
      <c r="F81" s="2"/>
      <c r="G81" s="2"/>
      <c r="H81" s="2"/>
      <c r="I81" s="2"/>
      <c r="J81" s="2"/>
      <c r="K81" s="2"/>
      <c r="L81" s="3">
        <f t="shared" si="6"/>
        <v>6052.64</v>
      </c>
      <c r="M81" s="18">
        <v>290</v>
      </c>
      <c r="N81" s="2"/>
      <c r="O81" s="8"/>
      <c r="P81" s="30"/>
      <c r="Q81" s="2">
        <v>9800</v>
      </c>
    </row>
    <row r="82" spans="1:17" ht="12.75">
      <c r="A82" s="2">
        <v>340</v>
      </c>
      <c r="B82" s="2">
        <v>243400</v>
      </c>
      <c r="C82" s="2"/>
      <c r="D82" s="2"/>
      <c r="E82" s="2"/>
      <c r="F82" s="2"/>
      <c r="G82" s="2"/>
      <c r="H82" s="2"/>
      <c r="I82" s="2"/>
      <c r="J82" s="2"/>
      <c r="K82" s="2"/>
      <c r="L82" s="3">
        <f t="shared" si="6"/>
        <v>243400</v>
      </c>
      <c r="M82" s="18">
        <v>340</v>
      </c>
      <c r="N82" s="2"/>
      <c r="O82" s="8"/>
      <c r="P82" s="30">
        <v>50000</v>
      </c>
      <c r="Q82" s="2">
        <v>147000</v>
      </c>
    </row>
    <row r="83" spans="1:17" ht="12.75">
      <c r="A83" s="2">
        <v>310</v>
      </c>
      <c r="B83" s="2">
        <v>10000</v>
      </c>
      <c r="C83" s="2"/>
      <c r="D83" s="2"/>
      <c r="E83" s="2"/>
      <c r="F83" s="2"/>
      <c r="G83" s="2"/>
      <c r="H83" s="2"/>
      <c r="I83" s="2"/>
      <c r="J83" s="2"/>
      <c r="K83" s="2"/>
      <c r="L83" s="3">
        <f t="shared" si="6"/>
        <v>10000</v>
      </c>
      <c r="M83" s="18">
        <v>310</v>
      </c>
      <c r="N83" s="2"/>
      <c r="O83" s="8"/>
      <c r="P83" s="30">
        <v>857000</v>
      </c>
      <c r="Q83" s="2">
        <v>5000</v>
      </c>
    </row>
    <row r="84" spans="1:17" ht="12.75">
      <c r="A84" s="2">
        <v>223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18">
        <v>223</v>
      </c>
      <c r="N84" s="2"/>
      <c r="O84" s="8"/>
      <c r="P84" s="30"/>
      <c r="Q84" s="2">
        <v>1356000</v>
      </c>
    </row>
    <row r="85" spans="1:18" ht="12.75">
      <c r="A85" s="29" t="s">
        <v>34</v>
      </c>
      <c r="B85" s="3">
        <f>SUM(B76:B84)</f>
        <v>715844.3400000001</v>
      </c>
      <c r="C85" s="3"/>
      <c r="D85" s="3"/>
      <c r="E85" s="3"/>
      <c r="F85" s="3"/>
      <c r="G85" s="3"/>
      <c r="H85" s="3"/>
      <c r="I85" s="3"/>
      <c r="J85" s="3"/>
      <c r="K85" s="3"/>
      <c r="L85" s="3">
        <f>SUM(L76:L84)</f>
        <v>715844.3400000001</v>
      </c>
      <c r="M85" s="16"/>
      <c r="N85" s="2"/>
      <c r="O85" s="8"/>
      <c r="P85" s="31">
        <f>SUM(P76:P84)</f>
        <v>953000</v>
      </c>
      <c r="Q85" s="19">
        <f>SUM(Q76:Q84)</f>
        <v>1586150</v>
      </c>
      <c r="R85" s="13">
        <f>SUM(P85:Q85)</f>
        <v>2539150</v>
      </c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"/>
      <c r="O86" s="25"/>
    </row>
    <row r="87" spans="1:17" ht="13.5" thickBot="1">
      <c r="A87" s="4"/>
      <c r="B87" s="4" t="s">
        <v>47</v>
      </c>
      <c r="C87" s="4"/>
      <c r="D87" s="2"/>
      <c r="E87" s="2"/>
      <c r="F87" s="2"/>
      <c r="G87" s="2"/>
      <c r="H87" s="2"/>
      <c r="I87" s="2"/>
      <c r="J87" s="2"/>
      <c r="K87" s="2"/>
      <c r="L87" s="2"/>
      <c r="M87" s="6"/>
      <c r="N87" s="45">
        <v>3508240</v>
      </c>
      <c r="O87" s="34"/>
      <c r="P87" s="30"/>
      <c r="Q87" s="2"/>
    </row>
    <row r="88" spans="1:17" ht="12.75">
      <c r="A88" s="2">
        <v>212</v>
      </c>
      <c r="B88" s="2">
        <v>600</v>
      </c>
      <c r="C88" s="2"/>
      <c r="D88" s="2"/>
      <c r="E88" s="2"/>
      <c r="F88" s="2"/>
      <c r="G88" s="2"/>
      <c r="H88" s="2"/>
      <c r="I88" s="2"/>
      <c r="J88" s="2"/>
      <c r="K88" s="2"/>
      <c r="L88" s="3">
        <f>SUM(B88:K88)</f>
        <v>600</v>
      </c>
      <c r="M88" s="18">
        <v>212</v>
      </c>
      <c r="N88" s="37"/>
      <c r="O88" s="8"/>
      <c r="P88" s="30">
        <v>2000</v>
      </c>
      <c r="Q88" s="2">
        <v>600</v>
      </c>
    </row>
    <row r="89" spans="1:18" ht="13.5" thickBot="1">
      <c r="A89" s="2">
        <v>221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18">
        <v>221</v>
      </c>
      <c r="N89" s="2"/>
      <c r="O89" s="42">
        <f>N87*30.2%</f>
        <v>1059488.48</v>
      </c>
      <c r="P89" s="30">
        <v>20000</v>
      </c>
      <c r="Q89" s="2">
        <v>0</v>
      </c>
      <c r="R89" s="46">
        <f>N87+O87+R97+O89</f>
        <v>5850757.48</v>
      </c>
    </row>
    <row r="90" spans="1:17" ht="12.75">
      <c r="A90" s="2">
        <v>222</v>
      </c>
      <c r="B90" s="2">
        <v>1500</v>
      </c>
      <c r="C90" s="2"/>
      <c r="D90" s="2"/>
      <c r="E90" s="2"/>
      <c r="F90" s="2"/>
      <c r="G90" s="2"/>
      <c r="H90" s="2"/>
      <c r="I90" s="2"/>
      <c r="J90" s="2"/>
      <c r="K90" s="2"/>
      <c r="L90" s="3">
        <f aca="true" t="shared" si="7" ref="L90:L95">SUM(B90:K90)</f>
        <v>1500</v>
      </c>
      <c r="M90" s="18">
        <v>222</v>
      </c>
      <c r="N90" s="2"/>
      <c r="O90" s="43"/>
      <c r="P90" s="30">
        <v>2000</v>
      </c>
      <c r="Q90" s="2">
        <v>1500</v>
      </c>
    </row>
    <row r="91" spans="1:17" ht="12.75">
      <c r="A91" s="2">
        <v>225</v>
      </c>
      <c r="B91" s="2">
        <v>77318.5</v>
      </c>
      <c r="C91" s="2"/>
      <c r="D91" s="2"/>
      <c r="E91" s="2"/>
      <c r="F91" s="2"/>
      <c r="G91" s="2"/>
      <c r="H91" s="2"/>
      <c r="I91" s="2"/>
      <c r="J91" s="2"/>
      <c r="K91" s="2"/>
      <c r="L91" s="3">
        <f t="shared" si="7"/>
        <v>77318.5</v>
      </c>
      <c r="M91" s="18">
        <v>225</v>
      </c>
      <c r="N91" s="2"/>
      <c r="O91" s="8"/>
      <c r="P91" s="30"/>
      <c r="Q91" s="2">
        <v>41329</v>
      </c>
    </row>
    <row r="92" spans="1:17" ht="12.75">
      <c r="A92" s="2">
        <v>226</v>
      </c>
      <c r="B92" s="2">
        <v>14600</v>
      </c>
      <c r="C92" s="2"/>
      <c r="D92" s="2"/>
      <c r="E92" s="2"/>
      <c r="F92" s="2"/>
      <c r="G92" s="2"/>
      <c r="H92" s="2"/>
      <c r="I92" s="2"/>
      <c r="J92" s="2"/>
      <c r="K92" s="2"/>
      <c r="L92" s="3">
        <f t="shared" si="7"/>
        <v>14600</v>
      </c>
      <c r="M92" s="18">
        <v>226</v>
      </c>
      <c r="N92" s="2"/>
      <c r="O92" s="8"/>
      <c r="P92" s="30">
        <v>22000</v>
      </c>
      <c r="Q92" s="2">
        <v>8600</v>
      </c>
    </row>
    <row r="93" spans="1:17" ht="12.75">
      <c r="A93" s="2">
        <v>290</v>
      </c>
      <c r="B93" s="2">
        <v>5187.48</v>
      </c>
      <c r="C93" s="2"/>
      <c r="D93" s="2"/>
      <c r="E93" s="2"/>
      <c r="F93" s="2"/>
      <c r="G93" s="2"/>
      <c r="H93" s="2"/>
      <c r="I93" s="2"/>
      <c r="J93" s="2"/>
      <c r="K93" s="2"/>
      <c r="L93" s="3">
        <f t="shared" si="7"/>
        <v>5187.48</v>
      </c>
      <c r="M93" s="18">
        <v>290</v>
      </c>
      <c r="N93" s="2"/>
      <c r="O93" s="8"/>
      <c r="P93" s="30"/>
      <c r="Q93" s="2">
        <v>11800</v>
      </c>
    </row>
    <row r="94" spans="1:17" ht="12.75">
      <c r="A94" s="2">
        <v>340</v>
      </c>
      <c r="B94" s="2">
        <v>290300</v>
      </c>
      <c r="C94" s="2"/>
      <c r="D94" s="2"/>
      <c r="E94" s="2"/>
      <c r="F94" s="2"/>
      <c r="G94" s="2"/>
      <c r="H94" s="2"/>
      <c r="I94" s="2"/>
      <c r="J94" s="2"/>
      <c r="K94" s="2"/>
      <c r="L94" s="3">
        <f t="shared" si="7"/>
        <v>290300</v>
      </c>
      <c r="M94" s="18">
        <v>340</v>
      </c>
      <c r="N94" s="2"/>
      <c r="O94" s="8"/>
      <c r="P94" s="30">
        <v>90200</v>
      </c>
      <c r="Q94" s="2">
        <v>426000</v>
      </c>
    </row>
    <row r="95" spans="1:17" ht="12.75">
      <c r="A95" s="2">
        <v>310</v>
      </c>
      <c r="B95" s="2">
        <v>10000</v>
      </c>
      <c r="C95" s="2"/>
      <c r="D95" s="2"/>
      <c r="E95" s="2"/>
      <c r="F95" s="2"/>
      <c r="G95" s="2"/>
      <c r="H95" s="2"/>
      <c r="I95" s="2"/>
      <c r="J95" s="2"/>
      <c r="K95" s="2"/>
      <c r="L95" s="3">
        <f t="shared" si="7"/>
        <v>10000</v>
      </c>
      <c r="M95" s="18">
        <v>310</v>
      </c>
      <c r="N95" s="2"/>
      <c r="O95" s="8"/>
      <c r="P95" s="30">
        <v>278000</v>
      </c>
      <c r="Q95" s="2">
        <v>5000</v>
      </c>
    </row>
    <row r="96" spans="1:17" ht="12.75">
      <c r="A96" s="2">
        <v>223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18">
        <v>223</v>
      </c>
      <c r="N96" s="2"/>
      <c r="O96" s="8"/>
      <c r="P96" s="30"/>
      <c r="Q96" s="2">
        <v>374000</v>
      </c>
    </row>
    <row r="97" spans="1:18" ht="12.75">
      <c r="A97" s="29" t="s">
        <v>34</v>
      </c>
      <c r="B97" s="3">
        <f>SUM(B88:B96)</f>
        <v>399505.98</v>
      </c>
      <c r="C97" s="3"/>
      <c r="D97" s="3"/>
      <c r="E97" s="3"/>
      <c r="F97" s="3"/>
      <c r="G97" s="3"/>
      <c r="H97" s="3"/>
      <c r="I97" s="3"/>
      <c r="J97" s="3"/>
      <c r="K97" s="3"/>
      <c r="L97" s="3">
        <f>SUM(L88:L96)</f>
        <v>399505.98</v>
      </c>
      <c r="M97" s="16"/>
      <c r="N97" s="2"/>
      <c r="O97" s="8"/>
      <c r="P97" s="31">
        <f>SUM(P88:P96)</f>
        <v>414200</v>
      </c>
      <c r="Q97" s="19">
        <f>SUM(Q88:Q96)</f>
        <v>868829</v>
      </c>
      <c r="R97" s="13">
        <f>SUM(P97:Q97)</f>
        <v>1283029</v>
      </c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"/>
      <c r="O98" s="25"/>
    </row>
    <row r="99" spans="1:17" ht="13.5" thickBot="1">
      <c r="A99" s="4"/>
      <c r="B99" s="4" t="s">
        <v>48</v>
      </c>
      <c r="C99" s="4"/>
      <c r="D99" s="4"/>
      <c r="E99" s="2"/>
      <c r="F99" s="2"/>
      <c r="G99" s="2"/>
      <c r="H99" s="2"/>
      <c r="I99" s="2"/>
      <c r="J99" s="2"/>
      <c r="K99" s="2"/>
      <c r="L99" s="2"/>
      <c r="M99" s="6"/>
      <c r="N99" s="45">
        <f>3979620+38503.01-2002.01</f>
        <v>4016121</v>
      </c>
      <c r="O99" s="32"/>
      <c r="P99" s="30"/>
      <c r="Q99" s="2"/>
    </row>
    <row r="100" spans="1:18" ht="12.75">
      <c r="A100" s="2">
        <v>212</v>
      </c>
      <c r="B100" s="2">
        <v>600</v>
      </c>
      <c r="C100" s="2"/>
      <c r="D100" s="2"/>
      <c r="E100" s="2"/>
      <c r="F100" s="2"/>
      <c r="G100" s="2"/>
      <c r="H100" s="2"/>
      <c r="I100" s="2"/>
      <c r="J100" s="2"/>
      <c r="K100" s="2"/>
      <c r="L100" s="3">
        <f>SUM(B100:K100)</f>
        <v>600</v>
      </c>
      <c r="M100" s="18">
        <v>212</v>
      </c>
      <c r="N100" s="37"/>
      <c r="O100" s="8"/>
      <c r="P100" s="30">
        <v>1000</v>
      </c>
      <c r="Q100" s="2">
        <v>600</v>
      </c>
      <c r="R100" s="46">
        <f>N99+O101+R109</f>
        <v>5856499</v>
      </c>
    </row>
    <row r="101" spans="1:17" ht="13.5" thickBot="1">
      <c r="A101" s="2">
        <v>221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18">
        <v>221</v>
      </c>
      <c r="N101" s="2"/>
      <c r="O101" s="39">
        <v>1213478</v>
      </c>
      <c r="P101" s="30"/>
      <c r="Q101" s="2"/>
    </row>
    <row r="102" spans="1:17" ht="12.75">
      <c r="A102" s="2">
        <v>222</v>
      </c>
      <c r="B102" s="2">
        <v>1500</v>
      </c>
      <c r="C102" s="2"/>
      <c r="D102" s="2"/>
      <c r="E102" s="2"/>
      <c r="F102" s="2"/>
      <c r="G102" s="2"/>
      <c r="H102" s="2"/>
      <c r="I102" s="2"/>
      <c r="J102" s="2"/>
      <c r="K102" s="2"/>
      <c r="L102" s="3">
        <f>SUM(B102:K102)</f>
        <v>1500</v>
      </c>
      <c r="M102" s="18">
        <v>222</v>
      </c>
      <c r="N102" s="2"/>
      <c r="O102" s="38"/>
      <c r="P102" s="30">
        <v>1000</v>
      </c>
      <c r="Q102" s="2">
        <v>1500</v>
      </c>
    </row>
    <row r="103" spans="1:17" ht="12.75">
      <c r="A103" s="2">
        <v>225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18">
        <v>225</v>
      </c>
      <c r="N103" s="2"/>
      <c r="O103" s="8"/>
      <c r="P103" s="30"/>
      <c r="Q103" s="2">
        <v>15000</v>
      </c>
    </row>
    <row r="104" spans="1:17" ht="12.75">
      <c r="A104" s="2">
        <v>226</v>
      </c>
      <c r="B104" s="2">
        <v>100</v>
      </c>
      <c r="C104" s="2"/>
      <c r="D104" s="2"/>
      <c r="E104" s="2"/>
      <c r="F104" s="2"/>
      <c r="G104" s="2"/>
      <c r="H104" s="2"/>
      <c r="I104" s="2"/>
      <c r="J104" s="2"/>
      <c r="K104" s="2"/>
      <c r="L104" s="3">
        <f>SUM(B104:K104)</f>
        <v>100</v>
      </c>
      <c r="M104" s="18">
        <v>226</v>
      </c>
      <c r="N104" s="2"/>
      <c r="O104" s="8"/>
      <c r="P104" s="30">
        <v>5000</v>
      </c>
      <c r="Q104" s="2">
        <v>0</v>
      </c>
    </row>
    <row r="105" spans="1:17" ht="12.75">
      <c r="A105" s="2">
        <v>290</v>
      </c>
      <c r="B105" s="2">
        <v>1000</v>
      </c>
      <c r="C105" s="2"/>
      <c r="D105" s="2"/>
      <c r="E105" s="2"/>
      <c r="F105" s="2"/>
      <c r="G105" s="2"/>
      <c r="H105" s="2"/>
      <c r="I105" s="2"/>
      <c r="J105" s="2"/>
      <c r="K105" s="2"/>
      <c r="L105" s="3">
        <f>SUM(B105:K105)</f>
        <v>1000</v>
      </c>
      <c r="M105" s="18">
        <v>290</v>
      </c>
      <c r="N105" s="2"/>
      <c r="O105" s="8"/>
      <c r="P105" s="30"/>
      <c r="Q105" s="2">
        <v>2800</v>
      </c>
    </row>
    <row r="106" spans="1:17" ht="12.75">
      <c r="A106" s="2">
        <v>340</v>
      </c>
      <c r="B106" s="2">
        <v>5000</v>
      </c>
      <c r="C106" s="2"/>
      <c r="D106" s="2"/>
      <c r="E106" s="2"/>
      <c r="F106" s="2"/>
      <c r="G106" s="2"/>
      <c r="H106" s="2"/>
      <c r="I106" s="2"/>
      <c r="J106" s="2"/>
      <c r="K106" s="2"/>
      <c r="L106" s="3">
        <f>SUM(B106:K106)</f>
        <v>5000</v>
      </c>
      <c r="M106" s="18">
        <v>340</v>
      </c>
      <c r="N106" s="2"/>
      <c r="O106" s="8"/>
      <c r="P106" s="30"/>
      <c r="Q106" s="2">
        <f>5000+2000</f>
        <v>7000</v>
      </c>
    </row>
    <row r="107" spans="1:17" ht="12.75">
      <c r="A107" s="2">
        <v>310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18">
        <v>310</v>
      </c>
      <c r="N107" s="2"/>
      <c r="O107" s="8"/>
      <c r="P107" s="30">
        <v>593000</v>
      </c>
      <c r="Q107" s="2">
        <v>0</v>
      </c>
    </row>
    <row r="108" spans="1:17" ht="12.75">
      <c r="A108" s="2">
        <v>223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18">
        <v>223</v>
      </c>
      <c r="N108" s="2"/>
      <c r="O108" s="8"/>
      <c r="P108" s="30"/>
      <c r="Q108" s="2">
        <v>0</v>
      </c>
    </row>
    <row r="109" spans="1:18" ht="12.75">
      <c r="A109" s="29" t="s">
        <v>34</v>
      </c>
      <c r="B109" s="3">
        <f>SUM(B100:B108)</f>
        <v>8200</v>
      </c>
      <c r="C109" s="3"/>
      <c r="D109" s="3"/>
      <c r="E109" s="3"/>
      <c r="F109" s="3"/>
      <c r="G109" s="3"/>
      <c r="H109" s="3"/>
      <c r="I109" s="3"/>
      <c r="J109" s="3"/>
      <c r="K109" s="3"/>
      <c r="L109" s="3">
        <f>SUM(L100:L108)</f>
        <v>8200</v>
      </c>
      <c r="M109" s="16"/>
      <c r="N109" s="11"/>
      <c r="O109" s="35"/>
      <c r="P109" s="13">
        <f>SUM(P100:P108)</f>
        <v>600000</v>
      </c>
      <c r="Q109" s="13">
        <f>SUM(Q100:Q108)</f>
        <v>26900</v>
      </c>
      <c r="R109" s="13">
        <f>SUM(P109:Q109)</f>
        <v>626900</v>
      </c>
    </row>
    <row r="110" spans="1:15" ht="23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"/>
      <c r="N110" s="12">
        <f>SUM(N2:N109)</f>
        <v>59290041</v>
      </c>
      <c r="O110" s="36">
        <f>SUM(O2:O109)</f>
        <v>17906201.84</v>
      </c>
    </row>
    <row r="111" spans="1:18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>
        <f>L12+L24+L36+L48+L60+L72+L85+L97+L109</f>
        <v>14996925</v>
      </c>
      <c r="M111" s="17"/>
      <c r="N111" s="122">
        <f>N110+O110</f>
        <v>77196242.84</v>
      </c>
      <c r="O111" s="123"/>
      <c r="P111">
        <f>P12+P24+P36+P48+P60+P72+P85+P97+P109</f>
        <v>10216157</v>
      </c>
      <c r="Q111" s="20">
        <f>Q12+Q24+Q36+Q48+Q60+Q72+Q85+Q97+Q109</f>
        <v>20436000.5</v>
      </c>
      <c r="R111">
        <f>SUM(P111:Q111)</f>
        <v>30652157.5</v>
      </c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6"/>
      <c r="N112" t="s">
        <v>63</v>
      </c>
      <c r="O112" s="25">
        <f>O2</f>
        <v>0</v>
      </c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6"/>
      <c r="O113" s="25"/>
      <c r="Q113" s="48">
        <f>N111+R111</f>
        <v>107848400.34</v>
      </c>
    </row>
    <row r="114" spans="1:15" ht="12.75">
      <c r="A114" s="2"/>
      <c r="B114" s="4" t="s">
        <v>49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6"/>
      <c r="O114" s="25">
        <f>N111+P111</f>
        <v>87412399.84</v>
      </c>
    </row>
    <row r="115" spans="1:19" ht="12.75">
      <c r="A115" s="2">
        <v>212</v>
      </c>
      <c r="B115" s="2">
        <v>1000</v>
      </c>
      <c r="C115" s="2"/>
      <c r="D115" s="2"/>
      <c r="E115" s="2"/>
      <c r="F115" s="2"/>
      <c r="G115" s="2"/>
      <c r="H115" s="2"/>
      <c r="I115" s="2"/>
      <c r="J115" s="2"/>
      <c r="K115" s="2"/>
      <c r="L115" s="3">
        <f aca="true" t="shared" si="8" ref="L115:L123">SUM(B115:K115)</f>
        <v>1000</v>
      </c>
      <c r="M115" s="16"/>
      <c r="O115" s="25"/>
      <c r="Q115" s="22">
        <v>20436</v>
      </c>
      <c r="R115" s="20"/>
      <c r="S115" s="20"/>
    </row>
    <row r="116" spans="1:17" ht="12.75">
      <c r="A116" s="2">
        <v>221</v>
      </c>
      <c r="B116" s="2">
        <v>6000</v>
      </c>
      <c r="C116" s="2"/>
      <c r="D116" s="2"/>
      <c r="E116" s="2"/>
      <c r="F116" s="2"/>
      <c r="G116" s="2"/>
      <c r="H116" s="2"/>
      <c r="I116" s="2"/>
      <c r="J116" s="2"/>
      <c r="K116" s="2"/>
      <c r="L116" s="3">
        <f t="shared" si="8"/>
        <v>6000</v>
      </c>
      <c r="M116" s="16"/>
      <c r="O116" s="25">
        <v>49400</v>
      </c>
      <c r="P116" t="s">
        <v>54</v>
      </c>
      <c r="Q116" s="11" t="s">
        <v>52</v>
      </c>
    </row>
    <row r="117" spans="1:13" ht="12.75">
      <c r="A117" s="2">
        <v>222</v>
      </c>
      <c r="B117" s="2">
        <v>1200</v>
      </c>
      <c r="C117" s="2"/>
      <c r="D117" s="2"/>
      <c r="E117" s="2"/>
      <c r="F117" s="2"/>
      <c r="G117" s="2"/>
      <c r="H117" s="2"/>
      <c r="I117" s="2"/>
      <c r="J117" s="2"/>
      <c r="K117" s="2"/>
      <c r="L117" s="3">
        <f t="shared" si="8"/>
        <v>1200</v>
      </c>
      <c r="M117" s="16"/>
    </row>
    <row r="118" spans="1:13" ht="12.75">
      <c r="A118" s="2">
        <v>225</v>
      </c>
      <c r="B118" s="2">
        <v>36000</v>
      </c>
      <c r="C118" s="2"/>
      <c r="D118" s="2"/>
      <c r="E118" s="2"/>
      <c r="F118" s="2"/>
      <c r="G118" s="2"/>
      <c r="H118" s="2"/>
      <c r="I118" s="2"/>
      <c r="J118" s="2"/>
      <c r="K118" s="2"/>
      <c r="L118" s="3">
        <f t="shared" si="8"/>
        <v>36000</v>
      </c>
      <c r="M118" s="16"/>
    </row>
    <row r="119" spans="1:14" ht="12.75">
      <c r="A119" s="2">
        <v>226</v>
      </c>
      <c r="B119" s="2">
        <v>23294</v>
      </c>
      <c r="C119" s="2"/>
      <c r="D119" s="2"/>
      <c r="E119" s="2"/>
      <c r="F119" s="2"/>
      <c r="G119" s="2"/>
      <c r="H119" s="2"/>
      <c r="I119" s="2"/>
      <c r="J119" s="2"/>
      <c r="K119" s="2"/>
      <c r="L119" s="3">
        <f t="shared" si="8"/>
        <v>23294</v>
      </c>
      <c r="M119" s="16"/>
      <c r="N119">
        <v>77196242</v>
      </c>
    </row>
    <row r="120" spans="1:13" ht="12.75">
      <c r="A120" s="2">
        <v>290</v>
      </c>
      <c r="B120" s="2">
        <v>10000</v>
      </c>
      <c r="C120" s="2"/>
      <c r="D120" s="2"/>
      <c r="E120" s="2"/>
      <c r="F120" s="2"/>
      <c r="G120" s="2"/>
      <c r="H120" s="2"/>
      <c r="I120" s="2"/>
      <c r="J120" s="2"/>
      <c r="K120" s="2"/>
      <c r="L120" s="3">
        <f t="shared" si="8"/>
        <v>10000</v>
      </c>
      <c r="M120" s="16"/>
    </row>
    <row r="121" spans="1:13" ht="12.75">
      <c r="A121" s="2">
        <v>340</v>
      </c>
      <c r="B121" s="2">
        <v>1658000</v>
      </c>
      <c r="C121" s="2"/>
      <c r="D121" s="2"/>
      <c r="E121" s="2"/>
      <c r="F121" s="2"/>
      <c r="G121" s="2"/>
      <c r="H121" s="2"/>
      <c r="I121" s="2"/>
      <c r="J121" s="2"/>
      <c r="K121" s="2"/>
      <c r="L121" s="3">
        <f t="shared" si="8"/>
        <v>1658000</v>
      </c>
      <c r="M121" s="16"/>
    </row>
    <row r="122" spans="1:13" ht="12.75">
      <c r="A122" s="2">
        <v>310</v>
      </c>
      <c r="B122" s="2">
        <v>35000</v>
      </c>
      <c r="C122" s="2"/>
      <c r="D122" s="2"/>
      <c r="E122" s="2"/>
      <c r="F122" s="2"/>
      <c r="G122" s="2"/>
      <c r="H122" s="2"/>
      <c r="I122" s="2"/>
      <c r="J122" s="2"/>
      <c r="K122" s="2"/>
      <c r="L122" s="3">
        <f t="shared" si="8"/>
        <v>35000</v>
      </c>
      <c r="M122" s="16"/>
    </row>
    <row r="123" spans="1:13" ht="12.75">
      <c r="A123" s="2">
        <v>223</v>
      </c>
      <c r="B123" s="2">
        <v>659501</v>
      </c>
      <c r="C123" s="2"/>
      <c r="D123" s="2"/>
      <c r="E123" s="2"/>
      <c r="F123" s="2"/>
      <c r="G123" s="2"/>
      <c r="H123" s="2"/>
      <c r="I123" s="2"/>
      <c r="J123" s="2"/>
      <c r="K123" s="2"/>
      <c r="L123" s="3">
        <f t="shared" si="8"/>
        <v>659501</v>
      </c>
      <c r="M123" s="16"/>
    </row>
    <row r="124" spans="1:13" ht="12.75">
      <c r="A124" s="29" t="s">
        <v>34</v>
      </c>
      <c r="B124" s="3">
        <f>SUM(B115:B123)</f>
        <v>2429995</v>
      </c>
      <c r="C124" s="3"/>
      <c r="D124" s="3"/>
      <c r="E124" s="3"/>
      <c r="F124" s="3"/>
      <c r="G124" s="3"/>
      <c r="H124" s="3"/>
      <c r="I124" s="3"/>
      <c r="J124" s="3"/>
      <c r="K124" s="3"/>
      <c r="L124" s="3">
        <f>SUM(L115:L123)</f>
        <v>2429995</v>
      </c>
      <c r="M124" s="16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"/>
    </row>
    <row r="128" spans="1:13" ht="12.75">
      <c r="A128" s="2"/>
      <c r="B128" s="4" t="s">
        <v>50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6"/>
    </row>
    <row r="129" spans="1:13" ht="12.75">
      <c r="A129" s="2">
        <v>212</v>
      </c>
      <c r="B129" s="2">
        <v>1300</v>
      </c>
      <c r="C129" s="2"/>
      <c r="D129" s="2"/>
      <c r="E129" s="2"/>
      <c r="F129" s="2"/>
      <c r="G129" s="2"/>
      <c r="H129" s="2"/>
      <c r="I129" s="2"/>
      <c r="J129" s="2"/>
      <c r="K129" s="2"/>
      <c r="L129" s="3">
        <f aca="true" t="shared" si="9" ref="L129:L137">SUM(B129:K129)</f>
        <v>1300</v>
      </c>
      <c r="M129" s="16"/>
    </row>
    <row r="130" spans="1:13" ht="12.75">
      <c r="A130" s="2">
        <v>221</v>
      </c>
      <c r="B130" s="2">
        <v>6000</v>
      </c>
      <c r="C130" s="2"/>
      <c r="D130" s="2"/>
      <c r="E130" s="2"/>
      <c r="F130" s="2"/>
      <c r="G130" s="2"/>
      <c r="H130" s="2"/>
      <c r="I130" s="2"/>
      <c r="J130" s="2"/>
      <c r="K130" s="2"/>
      <c r="L130" s="3">
        <f t="shared" si="9"/>
        <v>6000</v>
      </c>
      <c r="M130" s="16"/>
    </row>
    <row r="131" spans="1:13" ht="12.75">
      <c r="A131" s="2">
        <v>222</v>
      </c>
      <c r="B131" s="2">
        <v>1200</v>
      </c>
      <c r="C131" s="2"/>
      <c r="D131" s="2"/>
      <c r="E131" s="2"/>
      <c r="F131" s="2"/>
      <c r="G131" s="2"/>
      <c r="H131" s="2"/>
      <c r="I131" s="2"/>
      <c r="J131" s="2"/>
      <c r="K131" s="2"/>
      <c r="L131" s="3">
        <f t="shared" si="9"/>
        <v>1200</v>
      </c>
      <c r="M131" s="16"/>
    </row>
    <row r="132" spans="1:13" ht="12.75">
      <c r="A132" s="2">
        <v>225</v>
      </c>
      <c r="B132" s="2">
        <v>13294</v>
      </c>
      <c r="C132" s="2"/>
      <c r="D132" s="2"/>
      <c r="E132" s="2"/>
      <c r="F132" s="2"/>
      <c r="G132" s="2"/>
      <c r="H132" s="2"/>
      <c r="I132" s="2"/>
      <c r="J132" s="2"/>
      <c r="K132" s="2"/>
      <c r="L132" s="3">
        <f t="shared" si="9"/>
        <v>13294</v>
      </c>
      <c r="M132" s="16"/>
    </row>
    <row r="133" spans="1:13" ht="12.75">
      <c r="A133" s="2">
        <v>226</v>
      </c>
      <c r="B133" s="2">
        <v>10294</v>
      </c>
      <c r="C133" s="2"/>
      <c r="D133" s="2"/>
      <c r="E133" s="2"/>
      <c r="F133" s="2"/>
      <c r="G133" s="2"/>
      <c r="H133" s="2"/>
      <c r="I133" s="2"/>
      <c r="J133" s="2"/>
      <c r="K133" s="2"/>
      <c r="L133" s="3">
        <f t="shared" si="9"/>
        <v>10294</v>
      </c>
      <c r="M133" s="16"/>
    </row>
    <row r="134" spans="1:13" ht="12.75">
      <c r="A134" s="2">
        <v>290</v>
      </c>
      <c r="B134" s="2">
        <v>7000</v>
      </c>
      <c r="C134" s="2"/>
      <c r="D134" s="2"/>
      <c r="E134" s="2"/>
      <c r="F134" s="2"/>
      <c r="G134" s="2"/>
      <c r="H134" s="2"/>
      <c r="I134" s="2"/>
      <c r="J134" s="2"/>
      <c r="K134" s="2"/>
      <c r="L134" s="3">
        <f t="shared" si="9"/>
        <v>7000</v>
      </c>
      <c r="M134" s="16"/>
    </row>
    <row r="135" spans="1:13" ht="12.75">
      <c r="A135" s="2">
        <v>340</v>
      </c>
      <c r="B135" s="2">
        <v>1043100</v>
      </c>
      <c r="C135" s="2"/>
      <c r="D135" s="2"/>
      <c r="E135" s="2"/>
      <c r="F135" s="2"/>
      <c r="G135" s="2"/>
      <c r="H135" s="2"/>
      <c r="I135" s="2"/>
      <c r="J135" s="2"/>
      <c r="K135" s="2"/>
      <c r="L135" s="3">
        <f t="shared" si="9"/>
        <v>1043100</v>
      </c>
      <c r="M135" s="16"/>
    </row>
    <row r="136" spans="1:13" ht="12.75">
      <c r="A136" s="2">
        <v>310</v>
      </c>
      <c r="B136" s="2">
        <v>20000</v>
      </c>
      <c r="C136" s="2"/>
      <c r="D136" s="2"/>
      <c r="E136" s="2"/>
      <c r="F136" s="2"/>
      <c r="G136" s="2"/>
      <c r="H136" s="2"/>
      <c r="I136" s="2"/>
      <c r="J136" s="2"/>
      <c r="K136" s="2"/>
      <c r="L136" s="3">
        <f t="shared" si="9"/>
        <v>20000</v>
      </c>
      <c r="M136" s="16"/>
    </row>
    <row r="137" spans="1:13" ht="12.75">
      <c r="A137" s="2">
        <v>223</v>
      </c>
      <c r="B137" s="2">
        <v>785000</v>
      </c>
      <c r="C137" s="2"/>
      <c r="D137" s="2"/>
      <c r="E137" s="2"/>
      <c r="F137" s="2"/>
      <c r="G137" s="2"/>
      <c r="H137" s="2"/>
      <c r="I137" s="2"/>
      <c r="J137" s="2"/>
      <c r="K137" s="2"/>
      <c r="L137" s="3">
        <f t="shared" si="9"/>
        <v>785000</v>
      </c>
      <c r="M137" s="16"/>
    </row>
    <row r="138" spans="1:13" ht="12.75">
      <c r="A138" s="29" t="s">
        <v>34</v>
      </c>
      <c r="B138" s="3">
        <f>SUM(B129:B137)</f>
        <v>1887188</v>
      </c>
      <c r="C138" s="3"/>
      <c r="D138" s="3"/>
      <c r="E138" s="3"/>
      <c r="F138" s="3"/>
      <c r="G138" s="3"/>
      <c r="H138" s="3"/>
      <c r="I138" s="3"/>
      <c r="J138" s="3"/>
      <c r="K138" s="3"/>
      <c r="L138" s="3">
        <f>SUM(L129:L137)</f>
        <v>1887188</v>
      </c>
      <c r="M138" s="16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6"/>
      <c r="N139">
        <f>L124+L138</f>
        <v>4317183</v>
      </c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6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6"/>
    </row>
    <row r="144" ht="12.75">
      <c r="B144" s="4" t="s">
        <v>18</v>
      </c>
    </row>
    <row r="146" spans="1:12" ht="12.75">
      <c r="A146" s="2">
        <v>212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>
        <f aca="true" t="shared" si="10" ref="L146:L155">SUM(B146:K146)</f>
        <v>0</v>
      </c>
    </row>
    <row r="147" spans="1:12" ht="12.75">
      <c r="A147" s="2">
        <v>221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>
        <f t="shared" si="10"/>
        <v>0</v>
      </c>
    </row>
    <row r="148" spans="1:12" ht="12.75">
      <c r="A148" s="2">
        <v>222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>
        <f t="shared" si="10"/>
        <v>0</v>
      </c>
    </row>
    <row r="149" spans="1:12" ht="12.75">
      <c r="A149" s="2">
        <v>225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>
        <f t="shared" si="10"/>
        <v>0</v>
      </c>
    </row>
    <row r="150" spans="1:12" ht="12.75">
      <c r="A150" s="2">
        <v>226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>
        <f t="shared" si="10"/>
        <v>0</v>
      </c>
    </row>
    <row r="151" spans="1:12" ht="12.75">
      <c r="A151" s="2">
        <v>290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>
        <f t="shared" si="10"/>
        <v>0</v>
      </c>
    </row>
    <row r="152" spans="1:12" ht="12.75">
      <c r="A152" s="2">
        <v>340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>
        <f t="shared" si="10"/>
        <v>0</v>
      </c>
    </row>
    <row r="153" spans="1:12" ht="12.75">
      <c r="A153" s="2">
        <v>310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>
        <f t="shared" si="10"/>
        <v>0</v>
      </c>
    </row>
    <row r="154" spans="1:12" ht="12.75">
      <c r="A154" s="2">
        <v>223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>
        <f t="shared" si="10"/>
        <v>0</v>
      </c>
    </row>
    <row r="155" spans="1:12" ht="12.75">
      <c r="A155" s="29" t="s">
        <v>34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>
        <f t="shared" si="10"/>
        <v>0</v>
      </c>
    </row>
  </sheetData>
  <sheetProtection/>
  <mergeCells count="1">
    <mergeCell ref="N111:O111"/>
  </mergeCells>
  <printOptions/>
  <pageMargins left="0.75" right="0.75" top="1" bottom="1" header="0.5" footer="0.5"/>
  <pageSetup horizontalDpi="600" verticalDpi="600" orientation="landscape" paperSize="9" r:id="rId1"/>
  <ignoredErrors>
    <ignoredError sqref="N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Byx</dc:creator>
  <cp:keywords/>
  <dc:description/>
  <cp:lastModifiedBy>1</cp:lastModifiedBy>
  <cp:lastPrinted>2016-01-20T06:23:43Z</cp:lastPrinted>
  <dcterms:created xsi:type="dcterms:W3CDTF">2012-01-18T12:17:33Z</dcterms:created>
  <dcterms:modified xsi:type="dcterms:W3CDTF">2016-01-20T06:32:36Z</dcterms:modified>
  <cp:category/>
  <cp:version/>
  <cp:contentType/>
  <cp:contentStatus/>
</cp:coreProperties>
</file>